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PQCU" sheetId="1" r:id="rId1"/>
    <sheet name="PCCU" sheetId="2" r:id="rId2"/>
    <sheet name="Cronograma Descritivo" sheetId="3" r:id="rId3"/>
    <sheet name="Cronograma FF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6" i="4" l="1"/>
  <c r="R66" i="4"/>
  <c r="V65" i="4"/>
  <c r="L65" i="4"/>
  <c r="G65" i="4"/>
  <c r="K65" i="4" s="1"/>
  <c r="V64" i="4"/>
  <c r="L64" i="4"/>
  <c r="G64" i="4"/>
  <c r="K64" i="4" s="1"/>
  <c r="V63" i="4"/>
  <c r="L63" i="4"/>
  <c r="K63" i="4"/>
  <c r="I63" i="4"/>
  <c r="M63" i="4" s="1"/>
  <c r="P63" i="4" s="1"/>
  <c r="W63" i="4" s="1"/>
  <c r="V62" i="4"/>
  <c r="L62" i="4"/>
  <c r="K62" i="4"/>
  <c r="I62" i="4"/>
  <c r="M62" i="4" s="1"/>
  <c r="P62" i="4" s="1"/>
  <c r="W62" i="4" s="1"/>
  <c r="V61" i="4"/>
  <c r="L61" i="4"/>
  <c r="K61" i="4"/>
  <c r="I61" i="4"/>
  <c r="M61" i="4" s="1"/>
  <c r="P61" i="4" s="1"/>
  <c r="W61" i="4" s="1"/>
  <c r="V60" i="4"/>
  <c r="L60" i="4"/>
  <c r="K60" i="4"/>
  <c r="I60" i="4"/>
  <c r="M60" i="4" s="1"/>
  <c r="P60" i="4" s="1"/>
  <c r="W60" i="4" s="1"/>
  <c r="V59" i="4"/>
  <c r="M59" i="4"/>
  <c r="L59" i="4"/>
  <c r="K59" i="4"/>
  <c r="I59" i="4"/>
  <c r="T54" i="4"/>
  <c r="R54" i="4"/>
  <c r="V53" i="4"/>
  <c r="L53" i="4"/>
  <c r="K53" i="4"/>
  <c r="I53" i="4"/>
  <c r="M53" i="4" s="1"/>
  <c r="P53" i="4" s="1"/>
  <c r="W53" i="4" s="1"/>
  <c r="V52" i="4"/>
  <c r="L52" i="4"/>
  <c r="K52" i="4"/>
  <c r="I52" i="4"/>
  <c r="M52" i="4" s="1"/>
  <c r="P52" i="4" s="1"/>
  <c r="W52" i="4" s="1"/>
  <c r="V51" i="4"/>
  <c r="L51" i="4"/>
  <c r="L54" i="4" s="1"/>
  <c r="K51" i="4"/>
  <c r="K54" i="4" s="1"/>
  <c r="I51" i="4"/>
  <c r="M51" i="4" s="1"/>
  <c r="R46" i="4"/>
  <c r="V45" i="4"/>
  <c r="L45" i="4"/>
  <c r="K45" i="4"/>
  <c r="I45" i="4"/>
  <c r="M45" i="4" s="1"/>
  <c r="V44" i="4"/>
  <c r="L44" i="4"/>
  <c r="G44" i="4"/>
  <c r="K44" i="4" s="1"/>
  <c r="V43" i="4"/>
  <c r="L43" i="4"/>
  <c r="G43" i="4"/>
  <c r="K43" i="4" s="1"/>
  <c r="P39" i="4"/>
  <c r="V38" i="4"/>
  <c r="L38" i="4"/>
  <c r="K38" i="4"/>
  <c r="I38" i="4"/>
  <c r="M38" i="4" s="1"/>
  <c r="T38" i="4" s="1"/>
  <c r="W38" i="4" s="1"/>
  <c r="V37" i="4"/>
  <c r="L37" i="4"/>
  <c r="K37" i="4"/>
  <c r="I37" i="4"/>
  <c r="M37" i="4" s="1"/>
  <c r="T37" i="4" s="1"/>
  <c r="W37" i="4" s="1"/>
  <c r="V36" i="4"/>
  <c r="L36" i="4"/>
  <c r="L39" i="4" s="1"/>
  <c r="K36" i="4"/>
  <c r="K39" i="4" s="1"/>
  <c r="I36" i="4"/>
  <c r="M36" i="4" s="1"/>
  <c r="V30" i="4"/>
  <c r="L30" i="4"/>
  <c r="K30" i="4"/>
  <c r="I30" i="4"/>
  <c r="M30" i="4" s="1"/>
  <c r="V29" i="4"/>
  <c r="L29" i="4"/>
  <c r="K29" i="4"/>
  <c r="I29" i="4"/>
  <c r="M29" i="4" s="1"/>
  <c r="V28" i="4"/>
  <c r="M28" i="4"/>
  <c r="P28" i="4" s="1"/>
  <c r="L28" i="4"/>
  <c r="L31" i="4" s="1"/>
  <c r="K28" i="4"/>
  <c r="K31" i="4" s="1"/>
  <c r="I28" i="4"/>
  <c r="T23" i="4"/>
  <c r="V22" i="4"/>
  <c r="L22" i="4"/>
  <c r="K22" i="4"/>
  <c r="I22" i="4"/>
  <c r="M22" i="4" s="1"/>
  <c r="P22" i="4" s="1"/>
  <c r="W22" i="4" s="1"/>
  <c r="V21" i="4"/>
  <c r="L21" i="4"/>
  <c r="K21" i="4"/>
  <c r="G21" i="4"/>
  <c r="I21" i="4" s="1"/>
  <c r="M21" i="4" s="1"/>
  <c r="P21" i="4" s="1"/>
  <c r="W21" i="4" s="1"/>
  <c r="V20" i="4"/>
  <c r="L20" i="4"/>
  <c r="K20" i="4"/>
  <c r="I20" i="4"/>
  <c r="M20" i="4" s="1"/>
  <c r="V19" i="4"/>
  <c r="L19" i="4"/>
  <c r="K19" i="4"/>
  <c r="I19" i="4"/>
  <c r="M19" i="4" s="1"/>
  <c r="V18" i="4"/>
  <c r="L18" i="4"/>
  <c r="L23" i="4" s="1"/>
  <c r="K18" i="4"/>
  <c r="K23" i="4" s="1"/>
  <c r="G18" i="4"/>
  <c r="I18" i="4" s="1"/>
  <c r="M18" i="4" s="1"/>
  <c r="T13" i="4"/>
  <c r="V12" i="4"/>
  <c r="L12" i="4"/>
  <c r="K12" i="4"/>
  <c r="I12" i="4"/>
  <c r="M12" i="4" s="1"/>
  <c r="V11" i="4"/>
  <c r="L11" i="4"/>
  <c r="K11" i="4"/>
  <c r="I11" i="4"/>
  <c r="M11" i="4" s="1"/>
  <c r="V10" i="4"/>
  <c r="M10" i="4"/>
  <c r="L10" i="4"/>
  <c r="L13" i="4" s="1"/>
  <c r="K10" i="4"/>
  <c r="K13" i="4" s="1"/>
  <c r="I10" i="4"/>
  <c r="L66" i="4" l="1"/>
  <c r="K66" i="4"/>
  <c r="L46" i="4"/>
  <c r="P11" i="4"/>
  <c r="R11" i="4"/>
  <c r="P12" i="4"/>
  <c r="R12" i="4"/>
  <c r="T29" i="4"/>
  <c r="R29" i="4"/>
  <c r="M31" i="4"/>
  <c r="T30" i="4"/>
  <c r="R30" i="4"/>
  <c r="T36" i="4"/>
  <c r="T39" i="4" s="1"/>
  <c r="M39" i="4"/>
  <c r="R36" i="4"/>
  <c r="P51" i="4"/>
  <c r="M54" i="4"/>
  <c r="K46" i="4"/>
  <c r="M23" i="4"/>
  <c r="P18" i="4"/>
  <c r="R19" i="4"/>
  <c r="P19" i="4"/>
  <c r="R20" i="4"/>
  <c r="P20" i="4"/>
  <c r="W20" i="4" s="1"/>
  <c r="P31" i="4"/>
  <c r="W28" i="4"/>
  <c r="T45" i="4"/>
  <c r="P45" i="4"/>
  <c r="P10" i="4"/>
  <c r="I43" i="4"/>
  <c r="M43" i="4" s="1"/>
  <c r="I44" i="4"/>
  <c r="M44" i="4" s="1"/>
  <c r="T44" i="4" s="1"/>
  <c r="W44" i="4" s="1"/>
  <c r="P59" i="4"/>
  <c r="I64" i="4"/>
  <c r="M64" i="4" s="1"/>
  <c r="P64" i="4" s="1"/>
  <c r="W64" i="4" s="1"/>
  <c r="I65" i="4"/>
  <c r="M65" i="4" s="1"/>
  <c r="P65" i="4" s="1"/>
  <c r="W65" i="4" s="1"/>
  <c r="M13" i="4"/>
  <c r="T66" i="3"/>
  <c r="R66" i="3"/>
  <c r="V65" i="3"/>
  <c r="L65" i="3"/>
  <c r="G65" i="3"/>
  <c r="K65" i="3" s="1"/>
  <c r="V64" i="3"/>
  <c r="L64" i="3"/>
  <c r="G64" i="3"/>
  <c r="K64" i="3" s="1"/>
  <c r="V63" i="3"/>
  <c r="M63" i="3"/>
  <c r="P63" i="3" s="1"/>
  <c r="W63" i="3" s="1"/>
  <c r="L63" i="3"/>
  <c r="K63" i="3"/>
  <c r="I63" i="3"/>
  <c r="V62" i="3"/>
  <c r="L62" i="3"/>
  <c r="K62" i="3"/>
  <c r="I62" i="3"/>
  <c r="M62" i="3" s="1"/>
  <c r="P62" i="3" s="1"/>
  <c r="W62" i="3" s="1"/>
  <c r="V61" i="3"/>
  <c r="L61" i="3"/>
  <c r="K61" i="3"/>
  <c r="I61" i="3"/>
  <c r="M61" i="3" s="1"/>
  <c r="P61" i="3" s="1"/>
  <c r="W61" i="3" s="1"/>
  <c r="V60" i="3"/>
  <c r="L60" i="3"/>
  <c r="K60" i="3"/>
  <c r="I60" i="3"/>
  <c r="M60" i="3" s="1"/>
  <c r="P60" i="3" s="1"/>
  <c r="W60" i="3" s="1"/>
  <c r="V59" i="3"/>
  <c r="M59" i="3"/>
  <c r="L59" i="3"/>
  <c r="L66" i="3" s="1"/>
  <c r="K59" i="3"/>
  <c r="I59" i="3"/>
  <c r="T54" i="3"/>
  <c r="R54" i="3"/>
  <c r="V53" i="3"/>
  <c r="L53" i="3"/>
  <c r="K53" i="3"/>
  <c r="I53" i="3"/>
  <c r="M53" i="3" s="1"/>
  <c r="P53" i="3" s="1"/>
  <c r="W53" i="3" s="1"/>
  <c r="V52" i="3"/>
  <c r="M52" i="3"/>
  <c r="P52" i="3" s="1"/>
  <c r="W52" i="3" s="1"/>
  <c r="L52" i="3"/>
  <c r="K52" i="3"/>
  <c r="I52" i="3"/>
  <c r="V51" i="3"/>
  <c r="L51" i="3"/>
  <c r="L54" i="3" s="1"/>
  <c r="K51" i="3"/>
  <c r="K54" i="3" s="1"/>
  <c r="I51" i="3"/>
  <c r="M51" i="3" s="1"/>
  <c r="R46" i="3"/>
  <c r="V45" i="3"/>
  <c r="L45" i="3"/>
  <c r="K45" i="3"/>
  <c r="I45" i="3"/>
  <c r="M45" i="3" s="1"/>
  <c r="V44" i="3"/>
  <c r="L44" i="3"/>
  <c r="G44" i="3"/>
  <c r="K44" i="3" s="1"/>
  <c r="V43" i="3"/>
  <c r="L43" i="3"/>
  <c r="L46" i="3" s="1"/>
  <c r="G43" i="3"/>
  <c r="K43" i="3" s="1"/>
  <c r="P39" i="3"/>
  <c r="V38" i="3"/>
  <c r="L38" i="3"/>
  <c r="K38" i="3"/>
  <c r="I38" i="3"/>
  <c r="M38" i="3" s="1"/>
  <c r="T38" i="3" s="1"/>
  <c r="W38" i="3" s="1"/>
  <c r="V37" i="3"/>
  <c r="L37" i="3"/>
  <c r="K37" i="3"/>
  <c r="I37" i="3"/>
  <c r="M37" i="3" s="1"/>
  <c r="T37" i="3" s="1"/>
  <c r="W37" i="3" s="1"/>
  <c r="V36" i="3"/>
  <c r="L36" i="3"/>
  <c r="L39" i="3" s="1"/>
  <c r="K36" i="3"/>
  <c r="K39" i="3" s="1"/>
  <c r="I36" i="3"/>
  <c r="M36" i="3" s="1"/>
  <c r="V30" i="3"/>
  <c r="L30" i="3"/>
  <c r="K30" i="3"/>
  <c r="I30" i="3"/>
  <c r="M30" i="3" s="1"/>
  <c r="V29" i="3"/>
  <c r="L29" i="3"/>
  <c r="K29" i="3"/>
  <c r="I29" i="3"/>
  <c r="M29" i="3" s="1"/>
  <c r="V28" i="3"/>
  <c r="M28" i="3"/>
  <c r="P28" i="3" s="1"/>
  <c r="L28" i="3"/>
  <c r="L31" i="3" s="1"/>
  <c r="K28" i="3"/>
  <c r="K31" i="3" s="1"/>
  <c r="I28" i="3"/>
  <c r="T23" i="3"/>
  <c r="V22" i="3"/>
  <c r="L22" i="3"/>
  <c r="K22" i="3"/>
  <c r="I22" i="3"/>
  <c r="M22" i="3" s="1"/>
  <c r="P22" i="3" s="1"/>
  <c r="W22" i="3" s="1"/>
  <c r="V21" i="3"/>
  <c r="L21" i="3"/>
  <c r="K21" i="3"/>
  <c r="G21" i="3"/>
  <c r="I21" i="3" s="1"/>
  <c r="M21" i="3" s="1"/>
  <c r="P21" i="3" s="1"/>
  <c r="W21" i="3" s="1"/>
  <c r="V20" i="3"/>
  <c r="L20" i="3"/>
  <c r="K20" i="3"/>
  <c r="I20" i="3"/>
  <c r="M20" i="3" s="1"/>
  <c r="V19" i="3"/>
  <c r="L19" i="3"/>
  <c r="K19" i="3"/>
  <c r="I19" i="3"/>
  <c r="M19" i="3" s="1"/>
  <c r="V18" i="3"/>
  <c r="L18" i="3"/>
  <c r="L23" i="3" s="1"/>
  <c r="K18" i="3"/>
  <c r="K23" i="3" s="1"/>
  <c r="G18" i="3"/>
  <c r="I18" i="3" s="1"/>
  <c r="M18" i="3" s="1"/>
  <c r="T13" i="3"/>
  <c r="K13" i="3"/>
  <c r="V12" i="3"/>
  <c r="L12" i="3"/>
  <c r="K12" i="3"/>
  <c r="I12" i="3"/>
  <c r="M12" i="3" s="1"/>
  <c r="V11" i="3"/>
  <c r="L11" i="3"/>
  <c r="K11" i="3"/>
  <c r="I11" i="3"/>
  <c r="M11" i="3" s="1"/>
  <c r="V10" i="3"/>
  <c r="M10" i="3"/>
  <c r="L10" i="3"/>
  <c r="L13" i="3" s="1"/>
  <c r="K10" i="3"/>
  <c r="I10" i="3"/>
  <c r="W30" i="4" l="1"/>
  <c r="W12" i="4"/>
  <c r="R13" i="4"/>
  <c r="M66" i="4"/>
  <c r="W11" i="4"/>
  <c r="P13" i="4"/>
  <c r="W10" i="4"/>
  <c r="W19" i="4"/>
  <c r="W36" i="4"/>
  <c r="R39" i="4"/>
  <c r="P23" i="4"/>
  <c r="W18" i="4"/>
  <c r="R31" i="4"/>
  <c r="W29" i="4"/>
  <c r="M46" i="4"/>
  <c r="T43" i="4"/>
  <c r="W51" i="4"/>
  <c r="P54" i="4"/>
  <c r="T31" i="4"/>
  <c r="P66" i="4"/>
  <c r="W59" i="4"/>
  <c r="P46" i="4"/>
  <c r="W45" i="4"/>
  <c r="R23" i="4"/>
  <c r="P45" i="3"/>
  <c r="T45" i="3"/>
  <c r="R11" i="3"/>
  <c r="P11" i="3"/>
  <c r="W11" i="3" s="1"/>
  <c r="R12" i="3"/>
  <c r="P12" i="3"/>
  <c r="W12" i="3" s="1"/>
  <c r="T29" i="3"/>
  <c r="R29" i="3"/>
  <c r="M31" i="3"/>
  <c r="T30" i="3"/>
  <c r="R30" i="3"/>
  <c r="T36" i="3"/>
  <c r="T39" i="3" s="1"/>
  <c r="M39" i="3"/>
  <c r="R36" i="3"/>
  <c r="P51" i="3"/>
  <c r="M54" i="3"/>
  <c r="K46" i="3"/>
  <c r="K66" i="3"/>
  <c r="M23" i="3"/>
  <c r="P18" i="3"/>
  <c r="R19" i="3"/>
  <c r="R23" i="3" s="1"/>
  <c r="P19" i="3"/>
  <c r="R20" i="3"/>
  <c r="P20" i="3"/>
  <c r="W20" i="3" s="1"/>
  <c r="P31" i="3"/>
  <c r="W28" i="3"/>
  <c r="P10" i="3"/>
  <c r="I43" i="3"/>
  <c r="M43" i="3" s="1"/>
  <c r="I44" i="3"/>
  <c r="M44" i="3" s="1"/>
  <c r="T44" i="3" s="1"/>
  <c r="W44" i="3" s="1"/>
  <c r="P59" i="3"/>
  <c r="I64" i="3"/>
  <c r="M64" i="3" s="1"/>
  <c r="P64" i="3" s="1"/>
  <c r="W64" i="3" s="1"/>
  <c r="I65" i="3"/>
  <c r="M65" i="3" s="1"/>
  <c r="P65" i="3" s="1"/>
  <c r="W65" i="3" s="1"/>
  <c r="M13" i="3"/>
  <c r="P70" i="1"/>
  <c r="O70" i="1"/>
  <c r="T68" i="1"/>
  <c r="S68" i="1"/>
  <c r="R68" i="1"/>
  <c r="R70" i="1" s="1"/>
  <c r="Q68" i="1"/>
  <c r="P68" i="1"/>
  <c r="O68" i="1"/>
  <c r="T66" i="1"/>
  <c r="R66" i="1"/>
  <c r="P66" i="1"/>
  <c r="T54" i="1"/>
  <c r="R54" i="1"/>
  <c r="P54" i="1"/>
  <c r="T46" i="1"/>
  <c r="R46" i="1"/>
  <c r="P46" i="1"/>
  <c r="T39" i="1"/>
  <c r="R39" i="1"/>
  <c r="P39" i="1"/>
  <c r="T31" i="1"/>
  <c r="R31" i="1"/>
  <c r="P31" i="1"/>
  <c r="T23" i="1"/>
  <c r="R23" i="1"/>
  <c r="P23" i="1"/>
  <c r="T13" i="1"/>
  <c r="R13" i="1"/>
  <c r="P13" i="1"/>
  <c r="M68" i="4" l="1"/>
  <c r="P68" i="4"/>
  <c r="P70" i="4" s="1"/>
  <c r="R68" i="4"/>
  <c r="W43" i="4"/>
  <c r="W68" i="4" s="1"/>
  <c r="T46" i="4"/>
  <c r="T68" i="4" s="1"/>
  <c r="M46" i="3"/>
  <c r="M68" i="3" s="1"/>
  <c r="T43" i="3"/>
  <c r="W36" i="3"/>
  <c r="R39" i="3"/>
  <c r="P13" i="3"/>
  <c r="W10" i="3"/>
  <c r="P23" i="3"/>
  <c r="W18" i="3"/>
  <c r="P46" i="3"/>
  <c r="W45" i="3"/>
  <c r="P66" i="3"/>
  <c r="W59" i="3"/>
  <c r="M66" i="3"/>
  <c r="R31" i="3"/>
  <c r="W29" i="3"/>
  <c r="W19" i="3"/>
  <c r="W51" i="3"/>
  <c r="P54" i="3"/>
  <c r="P68" i="3" s="1"/>
  <c r="W30" i="3"/>
  <c r="T31" i="3"/>
  <c r="R68" i="3"/>
  <c r="R13" i="3"/>
  <c r="Q70" i="1"/>
  <c r="T70" i="1"/>
  <c r="S70" i="1" s="1"/>
  <c r="Q68" i="4" l="1"/>
  <c r="O70" i="4"/>
  <c r="O68" i="4"/>
  <c r="S68" i="4"/>
  <c r="R70" i="4"/>
  <c r="Q70" i="4" s="1"/>
  <c r="P70" i="3"/>
  <c r="O70" i="3" s="1"/>
  <c r="O68" i="3"/>
  <c r="R70" i="3"/>
  <c r="Q70" i="3" s="1"/>
  <c r="Q68" i="3"/>
  <c r="W43" i="3"/>
  <c r="W68" i="3" s="1"/>
  <c r="T46" i="3"/>
  <c r="T68" i="3" s="1"/>
  <c r="L65" i="1"/>
  <c r="K65" i="1"/>
  <c r="G65" i="1"/>
  <c r="I65" i="1" s="1"/>
  <c r="M65" i="1" s="1"/>
  <c r="L64" i="1"/>
  <c r="L66" i="1" s="1"/>
  <c r="G64" i="1"/>
  <c r="K64" i="1" s="1"/>
  <c r="M63" i="1"/>
  <c r="L63" i="1"/>
  <c r="K63" i="1"/>
  <c r="I63" i="1"/>
  <c r="M62" i="1"/>
  <c r="L62" i="1"/>
  <c r="K62" i="1"/>
  <c r="I62" i="1"/>
  <c r="M61" i="1"/>
  <c r="L61" i="1"/>
  <c r="K61" i="1"/>
  <c r="I61" i="1"/>
  <c r="M60" i="1"/>
  <c r="L60" i="1"/>
  <c r="K60" i="1"/>
  <c r="I60" i="1"/>
  <c r="M59" i="1"/>
  <c r="L59" i="1"/>
  <c r="K59" i="1"/>
  <c r="I59" i="1"/>
  <c r="M54" i="1"/>
  <c r="L54" i="1"/>
  <c r="M53" i="1"/>
  <c r="L53" i="1"/>
  <c r="K53" i="1"/>
  <c r="I53" i="1"/>
  <c r="M52" i="1"/>
  <c r="L52" i="1"/>
  <c r="K52" i="1"/>
  <c r="I52" i="1"/>
  <c r="M51" i="1"/>
  <c r="L51" i="1"/>
  <c r="K51" i="1"/>
  <c r="K54" i="1" s="1"/>
  <c r="I51" i="1"/>
  <c r="J13" i="2"/>
  <c r="J9" i="2"/>
  <c r="I9" i="2"/>
  <c r="H9" i="2"/>
  <c r="K9" i="2" s="1"/>
  <c r="F8" i="2"/>
  <c r="I8" i="2" s="1"/>
  <c r="F7" i="2"/>
  <c r="I7" i="2" s="1"/>
  <c r="J10" i="2"/>
  <c r="I10" i="2"/>
  <c r="H10" i="2"/>
  <c r="K10" i="2" s="1"/>
  <c r="K13" i="2" s="1"/>
  <c r="J8" i="2"/>
  <c r="H8" i="2"/>
  <c r="K8" i="2" s="1"/>
  <c r="J7" i="2"/>
  <c r="H7" i="2"/>
  <c r="K7" i="2" s="1"/>
  <c r="T70" i="4" l="1"/>
  <c r="S70" i="4" s="1"/>
  <c r="T70" i="3"/>
  <c r="S70" i="3" s="1"/>
  <c r="S68" i="3"/>
  <c r="M66" i="1"/>
  <c r="K66" i="1"/>
  <c r="I64" i="1"/>
  <c r="M64" i="1" s="1"/>
  <c r="I13" i="2"/>
  <c r="M44" i="1" l="1"/>
  <c r="L44" i="1"/>
  <c r="L46" i="1" s="1"/>
  <c r="K44" i="1"/>
  <c r="I44" i="1"/>
  <c r="L45" i="1"/>
  <c r="K45" i="1"/>
  <c r="K46" i="1" s="1"/>
  <c r="I45" i="1"/>
  <c r="M45" i="1" s="1"/>
  <c r="G44" i="1"/>
  <c r="L43" i="1"/>
  <c r="K43" i="1"/>
  <c r="I43" i="1"/>
  <c r="M43" i="1" s="1"/>
  <c r="G43" i="1"/>
  <c r="L36" i="1"/>
  <c r="K36" i="1"/>
  <c r="I36" i="1"/>
  <c r="M36" i="1" s="1"/>
  <c r="L38" i="1"/>
  <c r="K38" i="1"/>
  <c r="I38" i="1"/>
  <c r="M38" i="1" s="1"/>
  <c r="L37" i="1"/>
  <c r="L39" i="1" s="1"/>
  <c r="K37" i="1"/>
  <c r="I37" i="1"/>
  <c r="M37" i="1" s="1"/>
  <c r="T37" i="1" s="1"/>
  <c r="W37" i="1" s="1"/>
  <c r="V37" i="1"/>
  <c r="K31" i="1"/>
  <c r="M30" i="1"/>
  <c r="L30" i="1"/>
  <c r="K30" i="1"/>
  <c r="I30" i="1"/>
  <c r="M29" i="1"/>
  <c r="L29" i="1"/>
  <c r="K29" i="1"/>
  <c r="I29" i="1"/>
  <c r="M28" i="1"/>
  <c r="M31" i="1" s="1"/>
  <c r="L28" i="1"/>
  <c r="L31" i="1" s="1"/>
  <c r="K28" i="1"/>
  <c r="I28" i="1"/>
  <c r="M22" i="1"/>
  <c r="L22" i="1"/>
  <c r="K22" i="1"/>
  <c r="K23" i="1" s="1"/>
  <c r="I22" i="1"/>
  <c r="L21" i="1"/>
  <c r="G21" i="1"/>
  <c r="K21" i="1" s="1"/>
  <c r="M20" i="1"/>
  <c r="L20" i="1"/>
  <c r="K20" i="1"/>
  <c r="I20" i="1"/>
  <c r="M19" i="1"/>
  <c r="L19" i="1"/>
  <c r="K19" i="1"/>
  <c r="I19" i="1"/>
  <c r="L18" i="1"/>
  <c r="L23" i="1" s="1"/>
  <c r="G18" i="1"/>
  <c r="K18" i="1" s="1"/>
  <c r="L13" i="1"/>
  <c r="M12" i="1"/>
  <c r="L12" i="1"/>
  <c r="K12" i="1"/>
  <c r="I12" i="1"/>
  <c r="M11" i="1"/>
  <c r="L11" i="1"/>
  <c r="K11" i="1"/>
  <c r="I11" i="1"/>
  <c r="M10" i="1"/>
  <c r="M13" i="1" s="1"/>
  <c r="L10" i="1"/>
  <c r="K10" i="1"/>
  <c r="K13" i="1" s="1"/>
  <c r="I10" i="1"/>
  <c r="M46" i="1" l="1"/>
  <c r="M39" i="1"/>
  <c r="K39" i="1"/>
  <c r="I21" i="1"/>
  <c r="M21" i="1" s="1"/>
  <c r="I18" i="1"/>
  <c r="M18" i="1" s="1"/>
  <c r="V44" i="1"/>
  <c r="V45" i="1"/>
  <c r="T44" i="1"/>
  <c r="W44" i="1" s="1"/>
  <c r="T45" i="1"/>
  <c r="P45" i="1"/>
  <c r="W45" i="1" l="1"/>
  <c r="M23" i="1"/>
  <c r="T36" i="1"/>
  <c r="T38" i="1"/>
  <c r="P65" i="1" l="1"/>
  <c r="P64" i="1"/>
  <c r="P63" i="1"/>
  <c r="P62" i="1"/>
  <c r="P61" i="1"/>
  <c r="P60" i="1"/>
  <c r="P59" i="1"/>
  <c r="P51" i="1"/>
  <c r="T43" i="1"/>
  <c r="R36" i="1"/>
  <c r="P28" i="1"/>
  <c r="P10" i="1"/>
  <c r="W65" i="1" l="1"/>
  <c r="V65" i="1"/>
  <c r="W64" i="1"/>
  <c r="V64" i="1"/>
  <c r="W63" i="1"/>
  <c r="V63" i="1"/>
  <c r="W62" i="1"/>
  <c r="V62" i="1"/>
  <c r="W61" i="1"/>
  <c r="V61" i="1"/>
  <c r="W60" i="1"/>
  <c r="V60" i="1"/>
  <c r="W59" i="1"/>
  <c r="V59" i="1"/>
  <c r="V53" i="1"/>
  <c r="V52" i="1"/>
  <c r="W51" i="1"/>
  <c r="V51" i="1"/>
  <c r="W43" i="1"/>
  <c r="V43" i="1"/>
  <c r="W38" i="1"/>
  <c r="V38" i="1"/>
  <c r="W36" i="1"/>
  <c r="V36" i="1"/>
  <c r="V30" i="1"/>
  <c r="V29" i="1"/>
  <c r="W28" i="1"/>
  <c r="V28" i="1"/>
  <c r="V22" i="1"/>
  <c r="V21" i="1"/>
  <c r="V20" i="1"/>
  <c r="V19" i="1"/>
  <c r="V18" i="1"/>
  <c r="V12" i="1"/>
  <c r="V11" i="1"/>
  <c r="W10" i="1"/>
  <c r="V10" i="1"/>
  <c r="P53" i="1"/>
  <c r="P52" i="1"/>
  <c r="W53" i="1" l="1"/>
  <c r="W52" i="1" l="1"/>
  <c r="R30" i="1" l="1"/>
  <c r="T30" i="1"/>
  <c r="T29" i="1"/>
  <c r="R29" i="1"/>
  <c r="W29" i="1" s="1"/>
  <c r="W30" i="1" l="1"/>
  <c r="P22" i="1"/>
  <c r="W22" i="1" s="1"/>
  <c r="P21" i="1"/>
  <c r="W21" i="1" s="1"/>
  <c r="P18" i="1"/>
  <c r="W18" i="1" s="1"/>
  <c r="R19" i="1" l="1"/>
  <c r="P19" i="1"/>
  <c r="R11" i="1"/>
  <c r="P11" i="1"/>
  <c r="W11" i="1" s="1"/>
  <c r="R20" i="1"/>
  <c r="P20" i="1"/>
  <c r="R12" i="1"/>
  <c r="P12" i="1"/>
  <c r="W12" i="1" s="1"/>
  <c r="W20" i="1" l="1"/>
  <c r="W19" i="1"/>
  <c r="M68" i="1"/>
  <c r="W68" i="1"/>
</calcChain>
</file>

<file path=xl/sharedStrings.xml><?xml version="1.0" encoding="utf-8"?>
<sst xmlns="http://schemas.openxmlformats.org/spreadsheetml/2006/main" count="829" uniqueCount="122">
  <si>
    <t>1 - CANTEIRO DE OBRA</t>
  </si>
  <si>
    <t>LISTA</t>
  </si>
  <si>
    <t>ITEM</t>
  </si>
  <si>
    <t>CÓDIGO</t>
  </si>
  <si>
    <t>MATERIAL/SERVIÇO</t>
  </si>
  <si>
    <t>QTDE.</t>
  </si>
  <si>
    <t>UN</t>
  </si>
  <si>
    <t>SINAPI</t>
  </si>
  <si>
    <t>1.1</t>
  </si>
  <si>
    <t>1.2</t>
  </si>
  <si>
    <t>1.3</t>
  </si>
  <si>
    <t>1.4</t>
  </si>
  <si>
    <t>1.5</t>
  </si>
  <si>
    <t>Gerenciamento de Obra</t>
  </si>
  <si>
    <t>CREA</t>
  </si>
  <si>
    <t>-</t>
  </si>
  <si>
    <t>ART EXECUÇÃO</t>
  </si>
  <si>
    <t>Eng. Civil acompanhamento de obra / Horas por dia = 4h / Dia do mês = 5 dias / Total de horas = 20 horas</t>
  </si>
  <si>
    <t>Encarregado Geral - Mestre de Obra / Horas por dia = 8h / Dia do mês = 5 dias / Total de horas = 40 horas</t>
  </si>
  <si>
    <r>
      <rPr>
        <sz val="11"/>
        <rFont val="Calibri"/>
        <family val="2"/>
        <scheme val="minor"/>
      </rPr>
      <t>PLACA DE OBRA EM CHAPA DE ACO GALVANIZADO</t>
    </r>
  </si>
  <si>
    <r>
      <rPr>
        <sz val="11"/>
        <rFont val="Calibri"/>
        <family val="2"/>
        <scheme val="minor"/>
      </rPr>
      <t>M2</t>
    </r>
  </si>
  <si>
    <r>
      <rPr>
        <sz val="11"/>
        <rFont val="Calibri"/>
        <family val="2"/>
        <scheme val="minor"/>
      </rPr>
      <t>MES</t>
    </r>
  </si>
  <si>
    <r>
      <rPr>
        <sz val="11"/>
        <rFont val="Calibri"/>
        <family val="2"/>
        <scheme val="minor"/>
      </rPr>
      <t>TAPUME COM TELHA METÁLICA. AF_05/2018</t>
    </r>
  </si>
  <si>
    <r>
      <rPr>
        <sz val="11"/>
        <rFont val="Calibri"/>
        <family val="2"/>
        <scheme val="minor"/>
      </rPr>
      <t>LOCACAO CONVENCIONAL DE OBRA, ATRAVÉS DE GABARITO DE TABUAS CORRIDAS PONTALETADAS, COM REAPROVEITAMENTO DE 10 VEZES.</t>
    </r>
  </si>
  <si>
    <t>1º Mês</t>
  </si>
  <si>
    <t>2º Mês</t>
  </si>
  <si>
    <t>%</t>
  </si>
  <si>
    <t>R$</t>
  </si>
  <si>
    <t>C. UNIT. MAT.</t>
  </si>
  <si>
    <t>C. UNIT. MO.</t>
  </si>
  <si>
    <t>C. UNIT. TOTAL</t>
  </si>
  <si>
    <t>BDI (%)</t>
  </si>
  <si>
    <t>PREÇO UNIT. MAT.</t>
  </si>
  <si>
    <t>PREÇO UNIT. MO.</t>
  </si>
  <si>
    <t>PREÇO TOTAL</t>
  </si>
  <si>
    <t>SUBTOTAL</t>
  </si>
  <si>
    <t>3º Mês</t>
  </si>
  <si>
    <t>TOTAL</t>
  </si>
  <si>
    <t>Gerenciamento de OBRAS CIVIS</t>
  </si>
  <si>
    <t>M3</t>
  </si>
  <si>
    <t>1.6</t>
  </si>
  <si>
    <t>GUINDASTE HIDRÁULICO AUTOPROPELIDO, COM LANÇA TELESCÓPICA 40 M, CAPACIDADE MÁXIMA 60 T, POTÊNCIA 260 KW - MATERIAIS NA OPERAÇÃO. AF_03/2016</t>
  </si>
  <si>
    <t>H</t>
  </si>
  <si>
    <t>3.1</t>
  </si>
  <si>
    <t>Gerenciamento de Obra SPDA</t>
  </si>
  <si>
    <t>1 - SISTEMA DE PROTEÇÃO CONTRA DESCARGAS ATMOSFÉRICAS</t>
  </si>
  <si>
    <t>CABO DE COBRE NU 35MM2 - FORNECIMENTO E INSTALACAO</t>
  </si>
  <si>
    <t>CABO DE COBRE NU 50MM2 - FORNECIMENTO E INSTALACAO</t>
  </si>
  <si>
    <t>TERMINAL OU CONECTOR DE PRESSAO - PARA CABO 35MM2 - FORNECIMENTO E INSTALACAO</t>
  </si>
  <si>
    <t>PARAFUSO, AUTO ATARRACHANTE, CABECA CHATA, FENDA SIMPLES, 1/4 (6,35 MM) X 25 MM</t>
  </si>
  <si>
    <t>ESCAVAÇÃO MANUAL DE VALA COM PROFUNDIDADE MENOR OU IGUAL A 1,30 M. AF_03/2016</t>
  </si>
  <si>
    <t>REATERRO MANUAL APILOADO COM SOQUETE. AF_10/2017</t>
  </si>
  <si>
    <t>1 - ESTRUTURA E FUNDAÇÃO</t>
  </si>
  <si>
    <t>Cronograma Físico-financeiro - NAVIRAI - MS</t>
  </si>
  <si>
    <t>PLANILHA DE QUANTITATIVOS E CUSTOS UNITÁRIOS (PQCU) - NAVIRAI - MS</t>
  </si>
  <si>
    <t>GERENCIAMENTO DE OBRA  - CANTEIRO - NAVIRAI - MS</t>
  </si>
  <si>
    <t>QUANTITATIVO MATERIAL CANTEIRO DE OBRA - NAVIRAI - MS</t>
  </si>
  <si>
    <t>GERENCIAMENTO DE OBRA  - FOTOVOLTAICO - NAVIRAI - MS</t>
  </si>
  <si>
    <t>QUANTITATIVO MATERIAL OBRAS CIVIS - NAVIRAI - MS</t>
  </si>
  <si>
    <t>GERENCIAMENTO DE OBRA  - SPDA - NAVIRAI - MS</t>
  </si>
  <si>
    <t>QUANTITATIVO MATERIAL SPDA - NAVIRAI - MS</t>
  </si>
  <si>
    <t>3.2</t>
  </si>
  <si>
    <t>ALAMBRADO EM MOURÕES DE CONCRETO, COM TELA DE ARAME GALVANIZADO (INCLUSIVE MURETA EM CONCRETO). AF_05/2018</t>
  </si>
  <si>
    <t>3.3</t>
  </si>
  <si>
    <t>RETIRADA E RECOLOCAÇÃO DE PORTÃO</t>
  </si>
  <si>
    <t>2 - PAVIMENTAÇÃO E ACABAMENTOS</t>
  </si>
  <si>
    <t>UNID</t>
  </si>
  <si>
    <t>C90777</t>
  </si>
  <si>
    <t>C90776</t>
  </si>
  <si>
    <t>C74209/001</t>
  </si>
  <si>
    <t>C73847/001</t>
  </si>
  <si>
    <t>ALUGUEL CONTAINER/ESCRIT INCL INST ELET LARG=2,20 COMP=6,20M 2,50M CHAPA ACO C/NERV TRAPEZ FORRO C/ISOL TERMO/ACUSTICO REFORC PISO COMPENS NAVAL EXC TRANSP/CARGA/DESCARGA</t>
  </si>
  <si>
    <t>C98459</t>
  </si>
  <si>
    <t>C74077/002</t>
  </si>
  <si>
    <t>COTAÇÃO DE MERCADO</t>
  </si>
  <si>
    <t>2.4</t>
  </si>
  <si>
    <t>C93286</t>
  </si>
  <si>
    <t>2.5</t>
  </si>
  <si>
    <t>C88297</t>
  </si>
  <si>
    <t>OPERADOR DE MÁQUINAS E EQUIPAMENTOS COM ENCARGOS COMPLEMENTARES</t>
  </si>
  <si>
    <t>C73902/001</t>
  </si>
  <si>
    <t>CAMADA DRENANTE COM BRITA NUM 3</t>
  </si>
  <si>
    <t>C98522</t>
  </si>
  <si>
    <t>COMPOSIÇÃO PRÓPRIA</t>
  </si>
  <si>
    <t>3.3 - COMPOSIÇÃO - RETIRADA E RECOLOCAÇÃO DE PORTÃO</t>
  </si>
  <si>
    <r>
      <rPr>
        <b/>
        <sz val="11"/>
        <rFont val="Times New Roman"/>
        <family val="1"/>
      </rPr>
      <t>FONTE</t>
    </r>
  </si>
  <si>
    <r>
      <rPr>
        <b/>
        <sz val="11"/>
        <rFont val="Times New Roman"/>
        <family val="1"/>
      </rPr>
      <t>UNID</t>
    </r>
  </si>
  <si>
    <r>
      <rPr>
        <b/>
        <sz val="11"/>
        <rFont val="Times New Roman"/>
        <family val="1"/>
      </rPr>
      <t>COEFICIENTE</t>
    </r>
  </si>
  <si>
    <t xml:space="preserve"> SERRALHEIRO COM ENCARGOS COMPLEMENTARES </t>
  </si>
  <si>
    <r>
      <rPr>
        <sz val="11"/>
        <rFont val="Times New Roman"/>
        <family val="1"/>
      </rPr>
      <t>SINAPI</t>
    </r>
  </si>
  <si>
    <r>
      <rPr>
        <sz val="11"/>
        <rFont val="Times New Roman"/>
        <family val="1"/>
      </rPr>
      <t>H</t>
    </r>
  </si>
  <si>
    <t>AUXILIAR DE SERRALHEIRO COM ENCARGOS COMPLEMENTARES</t>
  </si>
  <si>
    <t>CHP</t>
  </si>
  <si>
    <r>
      <rPr>
        <b/>
        <sz val="11"/>
        <rFont val="Times New Roman"/>
        <family val="1"/>
      </rPr>
      <t>MATERIAL</t>
    </r>
  </si>
  <si>
    <t>C. MAT</t>
  </si>
  <si>
    <t>C. MO</t>
  </si>
  <si>
    <t>C. TOTAL</t>
  </si>
  <si>
    <t>subtotal MAT</t>
  </si>
  <si>
    <t>subtotal MO</t>
  </si>
  <si>
    <t>total</t>
  </si>
  <si>
    <t>MATERIAL</t>
  </si>
  <si>
    <t>MÃO DE OBRA</t>
  </si>
  <si>
    <t>C88315</t>
  </si>
  <si>
    <t>C88251</t>
  </si>
  <si>
    <t>C72253</t>
  </si>
  <si>
    <t>C72254</t>
  </si>
  <si>
    <t>C72262</t>
  </si>
  <si>
    <t>C72272</t>
  </si>
  <si>
    <t>CONECTOR PARAFUSO FENDIDO SPLIT-BOLT - PARA CABO DE 35MM2 - FORNECIMENTO E INSTALACAO</t>
  </si>
  <si>
    <t>I40552</t>
  </si>
  <si>
    <t>C93358</t>
  </si>
  <si>
    <t>1.7</t>
  </si>
  <si>
    <t>C96995</t>
  </si>
  <si>
    <t>M</t>
  </si>
  <si>
    <t>CENTO</t>
  </si>
  <si>
    <t>REGIME:</t>
  </si>
  <si>
    <t>DESONERADO</t>
  </si>
  <si>
    <t>MÊS DE REFERÊNCIA:</t>
  </si>
  <si>
    <t>CONFERENCIA</t>
  </si>
  <si>
    <t>TOTAL ACUMULADO</t>
  </si>
  <si>
    <t>FABRICAÇÃO E MONTAGEM DE ESTRUTURA DE CONCRETO PRÉ FABRICADO, INCLUSIVE PROJETO, NA CIDADE DE NAVIRAI - MS (CONFORME ESPECIFICAÇÕES DE PRÉ-PROJETO APRESENTADO)</t>
  </si>
  <si>
    <t>Cronograma Descritivo - NAVIRAI -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</si>
</sst>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* #,##0.00_-;\-&quot;R$&quot;* #,##0.00_-;_-&quot;R$&quot;* &quot;-&quot;??_-;_-@_-"/>
    <numFmt numFmtId="164" formatCode="#,##0.00_ ;\-#,##0.00\ "/>
    <numFmt numFmtId="165" formatCode="_(&quot;R$ &quot;* #,##0.00_);_(&quot;R$ &quot;* \(#,##0.00\);_(&quot;R$ &quot;* &quot;-&quot;??_);_(@_)"/>
    <numFmt numFmtId="166" formatCode="dd\-mmm\-yy"/>
    <numFmt numFmtId="167" formatCode="#0.00000000"/>
    <numFmt numFmtId="168" formatCode="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CCCC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Font="1"/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" fontId="3" fillId="4" borderId="9" xfId="0" applyNumberFormat="1" applyFont="1" applyFill="1" applyBorder="1" applyAlignment="1">
      <alignment horizontal="center" vertical="center"/>
    </xf>
    <xf numFmtId="44" fontId="3" fillId="4" borderId="9" xfId="1" applyFont="1" applyFill="1" applyBorder="1" applyAlignment="1">
      <alignment horizontal="center" vertical="center"/>
    </xf>
    <xf numFmtId="44" fontId="4" fillId="0" borderId="7" xfId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44" fontId="4" fillId="0" borderId="7" xfId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44" fontId="4" fillId="0" borderId="7" xfId="1" applyFont="1" applyFill="1" applyBorder="1" applyAlignment="1">
      <alignment horizontal="left" vertical="center" wrapText="1"/>
    </xf>
    <xf numFmtId="164" fontId="4" fillId="0" borderId="7" xfId="1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0" fillId="0" borderId="7" xfId="0" applyFont="1" applyFill="1" applyBorder="1" applyAlignment="1">
      <alignment wrapText="1"/>
    </xf>
    <xf numFmtId="0" fontId="0" fillId="0" borderId="7" xfId="0" applyFont="1" applyFill="1" applyBorder="1" applyAlignment="1">
      <alignment horizontal="center" vertical="center"/>
    </xf>
    <xf numFmtId="44" fontId="5" fillId="0" borderId="7" xfId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0" fontId="0" fillId="0" borderId="0" xfId="0" applyNumberFormat="1" applyFont="1"/>
    <xf numFmtId="0" fontId="7" fillId="0" borderId="7" xfId="3" applyFont="1" applyFill="1" applyBorder="1" applyAlignment="1">
      <alignment horizontal="center"/>
    </xf>
    <xf numFmtId="164" fontId="4" fillId="7" borderId="7" xfId="1" applyNumberFormat="1" applyFont="1" applyFill="1" applyBorder="1" applyAlignment="1">
      <alignment horizontal="center" vertical="center"/>
    </xf>
    <xf numFmtId="0" fontId="0" fillId="0" borderId="7" xfId="0" applyFont="1" applyBorder="1"/>
    <xf numFmtId="10" fontId="0" fillId="0" borderId="7" xfId="2" applyNumberFormat="1" applyFont="1" applyBorder="1"/>
    <xf numFmtId="0" fontId="3" fillId="7" borderId="7" xfId="0" applyFont="1" applyFill="1" applyBorder="1" applyAlignment="1">
      <alignment horizontal="center"/>
    </xf>
    <xf numFmtId="44" fontId="3" fillId="7" borderId="7" xfId="1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44" fontId="3" fillId="8" borderId="7" xfId="1" applyFont="1" applyFill="1" applyBorder="1" applyAlignment="1">
      <alignment horizontal="center"/>
    </xf>
    <xf numFmtId="9" fontId="0" fillId="9" borderId="7" xfId="2" applyFont="1" applyFill="1" applyBorder="1"/>
    <xf numFmtId="44" fontId="0" fillId="9" borderId="7" xfId="0" applyNumberFormat="1" applyFont="1" applyFill="1" applyBorder="1"/>
    <xf numFmtId="0" fontId="0" fillId="5" borderId="7" xfId="0" applyFont="1" applyFill="1" applyBorder="1" applyAlignment="1">
      <alignment horizontal="center"/>
    </xf>
    <xf numFmtId="4" fontId="4" fillId="7" borderId="7" xfId="0" applyNumberFormat="1" applyFont="1" applyFill="1" applyBorder="1" applyAlignment="1">
      <alignment horizontal="center"/>
    </xf>
    <xf numFmtId="4" fontId="4" fillId="6" borderId="7" xfId="1" applyNumberFormat="1" applyFont="1" applyFill="1" applyBorder="1" applyAlignment="1">
      <alignment horizontal="center"/>
    </xf>
    <xf numFmtId="10" fontId="4" fillId="6" borderId="7" xfId="1" applyNumberFormat="1" applyFont="1" applyFill="1" applyBorder="1" applyAlignment="1">
      <alignment horizontal="center"/>
    </xf>
    <xf numFmtId="4" fontId="4" fillId="6" borderId="7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4" fontId="5" fillId="0" borderId="7" xfId="1" applyFont="1" applyFill="1" applyBorder="1" applyAlignment="1">
      <alignment horizontal="left" vertical="center" wrapText="1"/>
    </xf>
    <xf numFmtId="44" fontId="4" fillId="5" borderId="7" xfId="1" applyFont="1" applyFill="1" applyBorder="1" applyAlignment="1">
      <alignment horizontal="left" vertical="center" wrapText="1"/>
    </xf>
    <xf numFmtId="44" fontId="4" fillId="5" borderId="7" xfId="1" applyFont="1" applyFill="1" applyBorder="1" applyAlignment="1">
      <alignment horizontal="center" vertical="center"/>
    </xf>
    <xf numFmtId="44" fontId="5" fillId="5" borderId="7" xfId="1" applyFont="1" applyFill="1" applyBorder="1" applyAlignment="1">
      <alignment horizontal="center" vertical="center"/>
    </xf>
    <xf numFmtId="44" fontId="4" fillId="10" borderId="7" xfId="1" applyFont="1" applyFill="1" applyBorder="1" applyAlignment="1">
      <alignment horizontal="center" vertical="center"/>
    </xf>
    <xf numFmtId="44" fontId="5" fillId="10" borderId="7" xfId="1" applyFont="1" applyFill="1" applyBorder="1" applyAlignment="1">
      <alignment horizontal="center" vertical="center"/>
    </xf>
    <xf numFmtId="10" fontId="4" fillId="7" borderId="7" xfId="1" applyNumberFormat="1" applyFont="1" applyFill="1" applyBorder="1" applyAlignment="1">
      <alignment horizontal="center"/>
    </xf>
    <xf numFmtId="0" fontId="10" fillId="11" borderId="13" xfId="0" applyNumberFormat="1" applyFont="1" applyFill="1" applyBorder="1" applyAlignment="1" applyProtection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left" vertical="center" wrapText="1"/>
    </xf>
    <xf numFmtId="167" fontId="11" fillId="0" borderId="13" xfId="0" applyNumberFormat="1" applyFont="1" applyFill="1" applyBorder="1" applyAlignment="1" applyProtection="1">
      <alignment horizontal="center" vertical="center" wrapText="1"/>
    </xf>
    <xf numFmtId="168" fontId="11" fillId="0" borderId="13" xfId="0" applyNumberFormat="1" applyFont="1" applyFill="1" applyBorder="1" applyAlignment="1" applyProtection="1">
      <alignment horizontal="center" vertical="center" wrapText="1"/>
    </xf>
    <xf numFmtId="168" fontId="11" fillId="5" borderId="13" xfId="0" applyNumberFormat="1" applyFont="1" applyFill="1" applyBorder="1" applyAlignment="1" applyProtection="1">
      <alignment horizontal="center" vertical="center" wrapText="1"/>
    </xf>
    <xf numFmtId="168" fontId="11" fillId="7" borderId="1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17" fontId="0" fillId="0" borderId="0" xfId="0" applyNumberFormat="1" applyFont="1" applyAlignment="1">
      <alignment horizontal="left"/>
    </xf>
    <xf numFmtId="0" fontId="7" fillId="6" borderId="7" xfId="3" applyFont="1" applyFill="1" applyBorder="1" applyAlignment="1">
      <alignment horizontal="center"/>
    </xf>
    <xf numFmtId="44" fontId="3" fillId="5" borderId="7" xfId="1" applyFont="1" applyFill="1" applyBorder="1" applyAlignment="1">
      <alignment horizontal="center"/>
    </xf>
    <xf numFmtId="0" fontId="0" fillId="5" borderId="0" xfId="0" applyFont="1" applyFill="1"/>
    <xf numFmtId="44" fontId="3" fillId="0" borderId="0" xfId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/>
    </xf>
    <xf numFmtId="10" fontId="0" fillId="0" borderId="0" xfId="2" applyNumberFormat="1" applyFont="1"/>
    <xf numFmtId="44" fontId="13" fillId="8" borderId="7" xfId="0" applyNumberFormat="1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66" fontId="7" fillId="6" borderId="11" xfId="4" applyNumberFormat="1" applyFont="1" applyFill="1" applyBorder="1" applyAlignment="1">
      <alignment horizontal="center"/>
    </xf>
    <xf numFmtId="166" fontId="7" fillId="6" borderId="12" xfId="4" applyNumberFormat="1" applyFont="1" applyFill="1" applyBorder="1" applyAlignment="1">
      <alignment horizontal="center"/>
    </xf>
    <xf numFmtId="0" fontId="9" fillId="5" borderId="13" xfId="0" applyNumberFormat="1" applyFont="1" applyFill="1" applyBorder="1" applyAlignment="1" applyProtection="1">
      <alignment horizontal="center" vertical="center" wrapText="1"/>
    </xf>
    <xf numFmtId="0" fontId="10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0" fillId="11" borderId="13" xfId="0" applyNumberFormat="1" applyFont="1" applyFill="1" applyBorder="1" applyAlignment="1" applyProtection="1">
      <alignment horizontal="center" vertical="center" wrapText="1"/>
    </xf>
    <xf numFmtId="0" fontId="10" fillId="11" borderId="13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Moeda" xfId="1" builtinId="4"/>
    <cellStyle name="Moeda 2" xfId="4"/>
    <cellStyle name="Normal" xfId="0" builtinId="0"/>
    <cellStyle name="Normal 2" xfId="3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0"/>
  <sheetViews>
    <sheetView topLeftCell="A22" zoomScale="85" zoomScaleNormal="85" workbookViewId="0">
      <selection activeCell="G1" sqref="G1"/>
    </sheetView>
  </sheetViews>
  <sheetFormatPr defaultRowHeight="15" x14ac:dyDescent="0.25"/>
  <cols>
    <col min="1" max="1" width="14.85546875" style="1" bestFit="1" customWidth="1"/>
    <col min="2" max="2" width="6.85546875" style="1" bestFit="1" customWidth="1"/>
    <col min="3" max="3" width="13.5703125" style="1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customWidth="1"/>
    <col min="9" max="9" width="18" style="1" customWidth="1"/>
    <col min="10" max="10" width="8.85546875" style="1" customWidth="1"/>
    <col min="11" max="11" width="17.7109375" style="1" customWidth="1"/>
    <col min="12" max="12" width="16.7109375" style="1" customWidth="1"/>
    <col min="13" max="13" width="14.5703125" style="1" bestFit="1" customWidth="1"/>
    <col min="14" max="14" width="2.57031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55" t="s">
        <v>115</v>
      </c>
      <c r="E2" s="56" t="s">
        <v>116</v>
      </c>
      <c r="J2" s="24"/>
      <c r="O2" s="73" t="s">
        <v>53</v>
      </c>
      <c r="P2" s="74"/>
      <c r="Q2" s="74"/>
      <c r="R2" s="74"/>
      <c r="S2" s="74"/>
      <c r="T2" s="74"/>
      <c r="V2" s="60" t="s">
        <v>118</v>
      </c>
      <c r="W2" s="60"/>
    </row>
    <row r="3" spans="1:23" x14ac:dyDescent="0.25">
      <c r="D3" s="55" t="s">
        <v>117</v>
      </c>
      <c r="E3" s="57">
        <v>43344</v>
      </c>
    </row>
    <row r="4" spans="1:23" ht="15.75" thickBot="1" x14ac:dyDescent="0.3">
      <c r="O4" s="75" t="s">
        <v>24</v>
      </c>
      <c r="P4" s="76"/>
      <c r="Q4" s="75" t="s">
        <v>25</v>
      </c>
      <c r="R4" s="76"/>
      <c r="S4" s="75" t="s">
        <v>36</v>
      </c>
      <c r="T4" s="76"/>
    </row>
    <row r="5" spans="1:23" ht="15.75" thickBot="1" x14ac:dyDescent="0.3">
      <c r="A5" s="66" t="s">
        <v>54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8"/>
      <c r="O5" s="58" t="s">
        <v>26</v>
      </c>
      <c r="P5" s="58" t="s">
        <v>27</v>
      </c>
      <c r="Q5" s="58" t="s">
        <v>26</v>
      </c>
      <c r="R5" s="58" t="s">
        <v>27</v>
      </c>
      <c r="S5" s="58" t="s">
        <v>26</v>
      </c>
      <c r="T5" s="58" t="s">
        <v>27</v>
      </c>
      <c r="V5" s="25" t="s">
        <v>26</v>
      </c>
      <c r="W5" s="25" t="s">
        <v>27</v>
      </c>
    </row>
    <row r="6" spans="1:23" ht="15.75" thickBot="1" x14ac:dyDescent="0.3"/>
    <row r="7" spans="1:23" ht="15.75" thickBot="1" x14ac:dyDescent="0.3">
      <c r="A7" s="70" t="s">
        <v>55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23" x14ac:dyDescent="0.25">
      <c r="A8" s="65" t="s">
        <v>13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9"/>
      <c r="O8" s="65"/>
      <c r="P8" s="65"/>
      <c r="Q8" s="65"/>
      <c r="R8" s="65"/>
      <c r="S8" s="65"/>
      <c r="T8" s="65"/>
    </row>
    <row r="9" spans="1:23" x14ac:dyDescent="0.25">
      <c r="A9" s="2" t="s">
        <v>1</v>
      </c>
      <c r="B9" s="3" t="s">
        <v>2</v>
      </c>
      <c r="C9" s="3" t="s">
        <v>3</v>
      </c>
      <c r="D9" s="3" t="s">
        <v>4</v>
      </c>
      <c r="E9" s="4" t="s">
        <v>5</v>
      </c>
      <c r="F9" s="3" t="s">
        <v>6</v>
      </c>
      <c r="G9" s="3" t="s">
        <v>28</v>
      </c>
      <c r="H9" s="3" t="s">
        <v>29</v>
      </c>
      <c r="I9" s="5" t="s">
        <v>30</v>
      </c>
      <c r="J9" s="5" t="s">
        <v>31</v>
      </c>
      <c r="K9" s="3" t="s">
        <v>32</v>
      </c>
      <c r="L9" s="3" t="s">
        <v>33</v>
      </c>
      <c r="M9" s="5" t="s">
        <v>34</v>
      </c>
    </row>
    <row r="10" spans="1:23" x14ac:dyDescent="0.25">
      <c r="A10" s="35" t="s">
        <v>14</v>
      </c>
      <c r="B10" s="35" t="s">
        <v>8</v>
      </c>
      <c r="C10" s="35" t="s">
        <v>15</v>
      </c>
      <c r="D10" s="15" t="s">
        <v>16</v>
      </c>
      <c r="E10" s="13">
        <v>1</v>
      </c>
      <c r="F10" s="7" t="s">
        <v>66</v>
      </c>
      <c r="G10" s="36">
        <v>218.54</v>
      </c>
      <c r="H10" s="36">
        <v>0</v>
      </c>
      <c r="I10" s="37">
        <f>G10+H10</f>
        <v>218.54</v>
      </c>
      <c r="J10" s="38">
        <v>0.2666</v>
      </c>
      <c r="K10" s="39">
        <f>$E10*G10*(1+$J10)</f>
        <v>276.80276399999997</v>
      </c>
      <c r="L10" s="39">
        <f t="shared" ref="L10:M12" si="0">$E10*H10*(1+$J10)</f>
        <v>0</v>
      </c>
      <c r="M10" s="39">
        <f t="shared" si="0"/>
        <v>276.80276399999997</v>
      </c>
      <c r="O10" s="33">
        <v>1</v>
      </c>
      <c r="P10" s="34">
        <f>O10*$M10</f>
        <v>276.80276399999997</v>
      </c>
      <c r="Q10" s="27"/>
      <c r="R10" s="27"/>
      <c r="S10" s="27"/>
      <c r="T10" s="27"/>
      <c r="V10" s="28">
        <f>O10+Q10+S10</f>
        <v>1</v>
      </c>
      <c r="W10" s="8">
        <f>P10+R10+T10</f>
        <v>276.80276399999997</v>
      </c>
    </row>
    <row r="11" spans="1:23" ht="30" x14ac:dyDescent="0.25">
      <c r="A11" s="6" t="s">
        <v>7</v>
      </c>
      <c r="B11" s="16" t="s">
        <v>9</v>
      </c>
      <c r="C11" s="14" t="s">
        <v>67</v>
      </c>
      <c r="D11" s="15" t="s">
        <v>17</v>
      </c>
      <c r="E11" s="13">
        <v>20</v>
      </c>
      <c r="F11" s="7" t="s">
        <v>42</v>
      </c>
      <c r="G11" s="36">
        <v>0.4</v>
      </c>
      <c r="H11" s="36">
        <v>70.260000000000005</v>
      </c>
      <c r="I11" s="37">
        <f t="shared" ref="I11:I12" si="1">G11+H11</f>
        <v>70.660000000000011</v>
      </c>
      <c r="J11" s="38">
        <v>0.2666</v>
      </c>
      <c r="K11" s="39">
        <f t="shared" ref="K11:K12" si="2">$E11*G11*(1+$J11)</f>
        <v>10.1328</v>
      </c>
      <c r="L11" s="39">
        <f t="shared" si="0"/>
        <v>1779.8263199999999</v>
      </c>
      <c r="M11" s="39">
        <f t="shared" si="0"/>
        <v>1789.9591200000002</v>
      </c>
      <c r="O11" s="33">
        <v>0.5</v>
      </c>
      <c r="P11" s="34">
        <f>O11*$M11</f>
        <v>894.97956000000011</v>
      </c>
      <c r="Q11" s="33">
        <v>0.5</v>
      </c>
      <c r="R11" s="34">
        <f>Q11*$M11</f>
        <v>894.97956000000011</v>
      </c>
      <c r="S11" s="27"/>
      <c r="T11" s="27"/>
      <c r="V11" s="28">
        <f t="shared" ref="V11:V12" si="3">O11+Q11+S11</f>
        <v>1</v>
      </c>
      <c r="W11" s="8">
        <f t="shared" ref="W11:W12" si="4">P11+R11+T11</f>
        <v>1789.9591200000002</v>
      </c>
    </row>
    <row r="12" spans="1:23" ht="30" x14ac:dyDescent="0.25">
      <c r="A12" s="6" t="s">
        <v>7</v>
      </c>
      <c r="B12" s="16" t="s">
        <v>10</v>
      </c>
      <c r="C12" s="14" t="s">
        <v>68</v>
      </c>
      <c r="D12" s="15" t="s">
        <v>18</v>
      </c>
      <c r="E12" s="13">
        <v>40</v>
      </c>
      <c r="F12" s="7" t="s">
        <v>42</v>
      </c>
      <c r="G12" s="36">
        <v>2.99</v>
      </c>
      <c r="H12" s="36">
        <v>19.010000000000002</v>
      </c>
      <c r="I12" s="37">
        <f t="shared" si="1"/>
        <v>22</v>
      </c>
      <c r="J12" s="38">
        <v>0.2666</v>
      </c>
      <c r="K12" s="39">
        <f t="shared" si="2"/>
        <v>151.48536000000001</v>
      </c>
      <c r="L12" s="39">
        <f t="shared" si="0"/>
        <v>963.12264000000005</v>
      </c>
      <c r="M12" s="39">
        <f t="shared" si="0"/>
        <v>1114.6079999999999</v>
      </c>
      <c r="O12" s="33">
        <v>0.5</v>
      </c>
      <c r="P12" s="34">
        <f>O12*$M12</f>
        <v>557.30399999999997</v>
      </c>
      <c r="Q12" s="33">
        <v>0.5</v>
      </c>
      <c r="R12" s="34">
        <f>Q12*$M12</f>
        <v>557.30399999999997</v>
      </c>
      <c r="S12" s="27"/>
      <c r="T12" s="27"/>
      <c r="V12" s="28">
        <f t="shared" si="3"/>
        <v>1</v>
      </c>
      <c r="W12" s="8">
        <f t="shared" si="4"/>
        <v>1114.6079999999999</v>
      </c>
    </row>
    <row r="13" spans="1:23" x14ac:dyDescent="0.25">
      <c r="A13" s="18"/>
      <c r="B13" s="19"/>
      <c r="C13" s="40"/>
      <c r="D13" s="21"/>
      <c r="E13" s="22"/>
      <c r="F13" s="23"/>
      <c r="G13" s="23"/>
      <c r="H13" s="23"/>
      <c r="I13" s="31" t="s">
        <v>35</v>
      </c>
      <c r="J13" s="31"/>
      <c r="K13" s="32">
        <f t="shared" ref="K13:L13" si="5">SUM(K10:K12)</f>
        <v>438.42092399999996</v>
      </c>
      <c r="L13" s="32">
        <f t="shared" si="5"/>
        <v>2742.9489599999997</v>
      </c>
      <c r="M13" s="32">
        <f>SUM(M10:M12)</f>
        <v>3181.3698839999997</v>
      </c>
      <c r="P13" s="32">
        <f>SUM(P10:P12)</f>
        <v>1729.0863239999999</v>
      </c>
      <c r="R13" s="32">
        <f>SUM(R10:R12)</f>
        <v>1452.2835600000001</v>
      </c>
      <c r="T13" s="32">
        <f>SUM(T10:T12)</f>
        <v>0</v>
      </c>
    </row>
    <row r="14" spans="1:23" ht="15.75" thickBot="1" x14ac:dyDescent="0.3"/>
    <row r="15" spans="1:23" ht="15.75" thickBot="1" x14ac:dyDescent="0.3">
      <c r="A15" s="70" t="s">
        <v>56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2"/>
    </row>
    <row r="16" spans="1:23" ht="15.75" thickBot="1" x14ac:dyDescent="0.3">
      <c r="A16" s="65" t="s">
        <v>0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9"/>
      <c r="O16" s="65"/>
      <c r="P16" s="65"/>
      <c r="Q16" s="65"/>
      <c r="R16" s="65"/>
      <c r="S16" s="65"/>
      <c r="T16" s="65"/>
    </row>
    <row r="17" spans="1:23" x14ac:dyDescent="0.25">
      <c r="A17" s="9" t="s">
        <v>1</v>
      </c>
      <c r="B17" s="10" t="s">
        <v>2</v>
      </c>
      <c r="C17" s="10" t="s">
        <v>3</v>
      </c>
      <c r="D17" s="11" t="s">
        <v>4</v>
      </c>
      <c r="E17" s="4" t="s">
        <v>5</v>
      </c>
      <c r="F17" s="3" t="s">
        <v>6</v>
      </c>
      <c r="G17" s="3" t="s">
        <v>28</v>
      </c>
      <c r="H17" s="3" t="s">
        <v>29</v>
      </c>
      <c r="I17" s="5" t="s">
        <v>30</v>
      </c>
      <c r="J17" s="5" t="s">
        <v>31</v>
      </c>
      <c r="K17" s="3" t="s">
        <v>32</v>
      </c>
      <c r="L17" s="3" t="s">
        <v>33</v>
      </c>
      <c r="M17" s="5" t="s">
        <v>34</v>
      </c>
    </row>
    <row r="18" spans="1:23" x14ac:dyDescent="0.25">
      <c r="A18" s="6" t="s">
        <v>7</v>
      </c>
      <c r="B18" s="6" t="s">
        <v>8</v>
      </c>
      <c r="C18" s="17" t="s">
        <v>69</v>
      </c>
      <c r="D18" s="12" t="s">
        <v>19</v>
      </c>
      <c r="E18" s="13">
        <v>6</v>
      </c>
      <c r="F18" s="6" t="s">
        <v>20</v>
      </c>
      <c r="G18" s="36">
        <f>0.15+271.29</f>
        <v>271.44</v>
      </c>
      <c r="H18" s="36">
        <v>30.78</v>
      </c>
      <c r="I18" s="37">
        <f t="shared" ref="I18:I22" si="6">G18+H18</f>
        <v>302.22000000000003</v>
      </c>
      <c r="J18" s="38">
        <v>0.2666</v>
      </c>
      <c r="K18" s="39">
        <f t="shared" ref="K18:M22" si="7">$E18*G18*(1+$J18)</f>
        <v>2062.8354239999999</v>
      </c>
      <c r="L18" s="39">
        <f t="shared" si="7"/>
        <v>233.91568799999999</v>
      </c>
      <c r="M18" s="39">
        <f t="shared" si="7"/>
        <v>2296.7511119999999</v>
      </c>
      <c r="O18" s="33">
        <v>1</v>
      </c>
      <c r="P18" s="34">
        <f>O18*$M18</f>
        <v>2296.7511119999999</v>
      </c>
      <c r="Q18" s="27"/>
      <c r="R18" s="27"/>
      <c r="S18" s="27"/>
      <c r="T18" s="27"/>
      <c r="V18" s="28">
        <f t="shared" ref="V18:V22" si="8">O18+Q18+S18</f>
        <v>1</v>
      </c>
      <c r="W18" s="8">
        <f t="shared" ref="W18:W22" si="9">P18+R18+T18</f>
        <v>2296.7511119999999</v>
      </c>
    </row>
    <row r="19" spans="1:23" ht="60" x14ac:dyDescent="0.25">
      <c r="A19" s="6" t="s">
        <v>7</v>
      </c>
      <c r="B19" s="6" t="s">
        <v>9</v>
      </c>
      <c r="C19" s="17" t="s">
        <v>70</v>
      </c>
      <c r="D19" s="41" t="s">
        <v>71</v>
      </c>
      <c r="E19" s="13">
        <v>2</v>
      </c>
      <c r="F19" s="6" t="s">
        <v>21</v>
      </c>
      <c r="G19" s="36">
        <v>394.53</v>
      </c>
      <c r="H19" s="36">
        <v>0</v>
      </c>
      <c r="I19" s="37">
        <f t="shared" si="6"/>
        <v>394.53</v>
      </c>
      <c r="J19" s="38">
        <v>0.2666</v>
      </c>
      <c r="K19" s="39">
        <f t="shared" si="7"/>
        <v>999.42339599999991</v>
      </c>
      <c r="L19" s="39">
        <f t="shared" si="7"/>
        <v>0</v>
      </c>
      <c r="M19" s="39">
        <f t="shared" si="7"/>
        <v>999.42339599999991</v>
      </c>
      <c r="O19" s="33">
        <v>0.5</v>
      </c>
      <c r="P19" s="34">
        <f>O19*$M19</f>
        <v>499.71169799999996</v>
      </c>
      <c r="Q19" s="33">
        <v>0.5</v>
      </c>
      <c r="R19" s="34">
        <f>Q19*$M19</f>
        <v>499.71169799999996</v>
      </c>
      <c r="S19" s="27"/>
      <c r="T19" s="27"/>
      <c r="V19" s="28">
        <f t="shared" si="8"/>
        <v>1</v>
      </c>
      <c r="W19" s="8">
        <f t="shared" si="9"/>
        <v>999.42339599999991</v>
      </c>
    </row>
    <row r="20" spans="1:23" ht="60" x14ac:dyDescent="0.25">
      <c r="A20" s="6" t="s">
        <v>7</v>
      </c>
      <c r="B20" s="6" t="s">
        <v>10</v>
      </c>
      <c r="C20" s="17" t="s">
        <v>70</v>
      </c>
      <c r="D20" s="41" t="s">
        <v>71</v>
      </c>
      <c r="E20" s="13">
        <v>2</v>
      </c>
      <c r="F20" s="6" t="s">
        <v>21</v>
      </c>
      <c r="G20" s="36">
        <v>394.53</v>
      </c>
      <c r="H20" s="36">
        <v>0</v>
      </c>
      <c r="I20" s="37">
        <f t="shared" si="6"/>
        <v>394.53</v>
      </c>
      <c r="J20" s="38">
        <v>0.2666</v>
      </c>
      <c r="K20" s="39">
        <f t="shared" si="7"/>
        <v>999.42339599999991</v>
      </c>
      <c r="L20" s="39">
        <f t="shared" si="7"/>
        <v>0</v>
      </c>
      <c r="M20" s="39">
        <f t="shared" si="7"/>
        <v>999.42339599999991</v>
      </c>
      <c r="O20" s="33">
        <v>0.5</v>
      </c>
      <c r="P20" s="34">
        <f>O20*$M20</f>
        <v>499.71169799999996</v>
      </c>
      <c r="Q20" s="33">
        <v>0.5</v>
      </c>
      <c r="R20" s="34">
        <f>Q20*$M20</f>
        <v>499.71169799999996</v>
      </c>
      <c r="S20" s="27"/>
      <c r="T20" s="27"/>
      <c r="V20" s="28">
        <f t="shared" si="8"/>
        <v>1</v>
      </c>
      <c r="W20" s="8">
        <f t="shared" si="9"/>
        <v>999.42339599999991</v>
      </c>
    </row>
    <row r="21" spans="1:23" x14ac:dyDescent="0.25">
      <c r="A21" s="6" t="s">
        <v>7</v>
      </c>
      <c r="B21" s="6" t="s">
        <v>11</v>
      </c>
      <c r="C21" s="17" t="s">
        <v>72</v>
      </c>
      <c r="D21" s="12" t="s">
        <v>22</v>
      </c>
      <c r="E21" s="26">
        <v>239.12</v>
      </c>
      <c r="F21" s="6" t="s">
        <v>20</v>
      </c>
      <c r="G21" s="36">
        <f>56.86+0.01</f>
        <v>56.87</v>
      </c>
      <c r="H21" s="36">
        <v>4.5199999999999996</v>
      </c>
      <c r="I21" s="37">
        <f t="shared" si="6"/>
        <v>61.39</v>
      </c>
      <c r="J21" s="38">
        <v>0.2666</v>
      </c>
      <c r="K21" s="39">
        <f t="shared" si="7"/>
        <v>17224.18232304</v>
      </c>
      <c r="L21" s="39">
        <f t="shared" si="7"/>
        <v>1368.9696518399999</v>
      </c>
      <c r="M21" s="39">
        <f t="shared" si="7"/>
        <v>18593.151974880002</v>
      </c>
      <c r="O21" s="33">
        <v>1</v>
      </c>
      <c r="P21" s="34">
        <f>O21*$M21</f>
        <v>18593.151974880002</v>
      </c>
      <c r="Q21" s="27"/>
      <c r="R21" s="27"/>
      <c r="S21" s="27"/>
      <c r="T21" s="27"/>
      <c r="V21" s="28">
        <f t="shared" si="8"/>
        <v>1</v>
      </c>
      <c r="W21" s="8">
        <f t="shared" si="9"/>
        <v>18593.151974880002</v>
      </c>
    </row>
    <row r="22" spans="1:23" ht="45" x14ac:dyDescent="0.25">
      <c r="A22" s="6" t="s">
        <v>7</v>
      </c>
      <c r="B22" s="6" t="s">
        <v>12</v>
      </c>
      <c r="C22" s="17" t="s">
        <v>73</v>
      </c>
      <c r="D22" s="12" t="s">
        <v>23</v>
      </c>
      <c r="E22" s="26">
        <v>498.14</v>
      </c>
      <c r="F22" s="6" t="s">
        <v>20</v>
      </c>
      <c r="G22" s="36">
        <v>1.26</v>
      </c>
      <c r="H22" s="36">
        <v>2.23</v>
      </c>
      <c r="I22" s="37">
        <f t="shared" si="6"/>
        <v>3.49</v>
      </c>
      <c r="J22" s="38">
        <v>0.2666</v>
      </c>
      <c r="K22" s="39">
        <f t="shared" si="7"/>
        <v>794.98959623999997</v>
      </c>
      <c r="L22" s="39">
        <f t="shared" si="7"/>
        <v>1407.00539652</v>
      </c>
      <c r="M22" s="39">
        <f t="shared" si="7"/>
        <v>2201.9949927600001</v>
      </c>
      <c r="O22" s="33">
        <v>1</v>
      </c>
      <c r="P22" s="34">
        <f>O22*$M22</f>
        <v>2201.9949927600001</v>
      </c>
      <c r="Q22" s="27"/>
      <c r="R22" s="27"/>
      <c r="S22" s="27"/>
      <c r="T22" s="27"/>
      <c r="V22" s="28">
        <f t="shared" si="8"/>
        <v>1</v>
      </c>
      <c r="W22" s="8">
        <f t="shared" si="9"/>
        <v>2201.9949927600001</v>
      </c>
    </row>
    <row r="23" spans="1:23" x14ac:dyDescent="0.25">
      <c r="I23" s="31" t="s">
        <v>35</v>
      </c>
      <c r="J23" s="31"/>
      <c r="K23" s="32">
        <f t="shared" ref="K23:L23" si="10">SUM(K18:K22)</f>
        <v>22080.854135280002</v>
      </c>
      <c r="L23" s="32">
        <f t="shared" si="10"/>
        <v>3009.8907363600001</v>
      </c>
      <c r="M23" s="32">
        <f>SUM(M18:M22)</f>
        <v>25090.744871639999</v>
      </c>
      <c r="P23" s="32">
        <f>SUM(P18:P22)</f>
        <v>24091.321475640001</v>
      </c>
      <c r="R23" s="32">
        <f>SUM(R18:R22)</f>
        <v>999.42339599999991</v>
      </c>
      <c r="T23" s="32">
        <f>SUM(T18:T22)</f>
        <v>0</v>
      </c>
    </row>
    <row r="24" spans="1:23" ht="15.75" thickBot="1" x14ac:dyDescent="0.3"/>
    <row r="25" spans="1:23" ht="15.75" thickBot="1" x14ac:dyDescent="0.3">
      <c r="A25" s="70" t="s">
        <v>57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2"/>
    </row>
    <row r="26" spans="1:23" x14ac:dyDescent="0.25">
      <c r="A26" s="65" t="s">
        <v>38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9"/>
      <c r="O26" s="65"/>
      <c r="P26" s="65"/>
      <c r="Q26" s="65"/>
      <c r="R26" s="65"/>
      <c r="S26" s="65"/>
      <c r="T26" s="65"/>
    </row>
    <row r="27" spans="1:23" x14ac:dyDescent="0.25">
      <c r="A27" s="2" t="s">
        <v>1</v>
      </c>
      <c r="B27" s="3" t="s">
        <v>2</v>
      </c>
      <c r="C27" s="3" t="s">
        <v>3</v>
      </c>
      <c r="D27" s="3" t="s">
        <v>4</v>
      </c>
      <c r="E27" s="4" t="s">
        <v>5</v>
      </c>
      <c r="F27" s="3" t="s">
        <v>6</v>
      </c>
      <c r="G27" s="3" t="s">
        <v>28</v>
      </c>
      <c r="H27" s="3" t="s">
        <v>29</v>
      </c>
      <c r="I27" s="5" t="s">
        <v>30</v>
      </c>
      <c r="J27" s="5" t="s">
        <v>31</v>
      </c>
      <c r="K27" s="3" t="s">
        <v>32</v>
      </c>
      <c r="L27" s="3" t="s">
        <v>33</v>
      </c>
      <c r="M27" s="5" t="s">
        <v>34</v>
      </c>
    </row>
    <row r="28" spans="1:23" x14ac:dyDescent="0.25">
      <c r="A28" s="14" t="s">
        <v>14</v>
      </c>
      <c r="B28" s="14" t="s">
        <v>8</v>
      </c>
      <c r="C28" s="14" t="s">
        <v>15</v>
      </c>
      <c r="D28" s="15" t="s">
        <v>16</v>
      </c>
      <c r="E28" s="13">
        <v>1</v>
      </c>
      <c r="F28" s="7" t="s">
        <v>66</v>
      </c>
      <c r="G28" s="36">
        <v>218.54</v>
      </c>
      <c r="H28" s="36">
        <v>0</v>
      </c>
      <c r="I28" s="37">
        <f t="shared" ref="I28:I30" si="11">G28+H28</f>
        <v>218.54</v>
      </c>
      <c r="J28" s="38">
        <v>0.2666</v>
      </c>
      <c r="K28" s="39">
        <f t="shared" ref="K28:M30" si="12">$E28*G28*(1+$J28)</f>
        <v>276.80276399999997</v>
      </c>
      <c r="L28" s="39">
        <f t="shared" si="12"/>
        <v>0</v>
      </c>
      <c r="M28" s="39">
        <f t="shared" si="12"/>
        <v>276.80276399999997</v>
      </c>
      <c r="O28" s="33">
        <v>1</v>
      </c>
      <c r="P28" s="34">
        <f>O28*$M28</f>
        <v>276.80276399999997</v>
      </c>
      <c r="Q28" s="27"/>
      <c r="R28" s="27"/>
      <c r="S28" s="27"/>
      <c r="T28" s="27"/>
      <c r="V28" s="28">
        <f t="shared" ref="V28:V30" si="13">O28+Q28+S28</f>
        <v>1</v>
      </c>
      <c r="W28" s="8">
        <f t="shared" ref="W28:W30" si="14">P28+R28+T28</f>
        <v>276.80276399999997</v>
      </c>
    </row>
    <row r="29" spans="1:23" ht="30" x14ac:dyDescent="0.25">
      <c r="A29" s="6" t="s">
        <v>7</v>
      </c>
      <c r="B29" s="16" t="s">
        <v>9</v>
      </c>
      <c r="C29" s="14" t="s">
        <v>67</v>
      </c>
      <c r="D29" s="15" t="s">
        <v>17</v>
      </c>
      <c r="E29" s="13">
        <v>160</v>
      </c>
      <c r="F29" s="7" t="s">
        <v>42</v>
      </c>
      <c r="G29" s="36">
        <v>0.4</v>
      </c>
      <c r="H29" s="36">
        <v>70.260000000000005</v>
      </c>
      <c r="I29" s="37">
        <f t="shared" si="11"/>
        <v>70.660000000000011</v>
      </c>
      <c r="J29" s="38">
        <v>0.2666</v>
      </c>
      <c r="K29" s="39">
        <f t="shared" si="12"/>
        <v>81.062399999999997</v>
      </c>
      <c r="L29" s="39">
        <f t="shared" si="12"/>
        <v>14238.610559999999</v>
      </c>
      <c r="M29" s="39">
        <f t="shared" si="12"/>
        <v>14319.672960000002</v>
      </c>
      <c r="O29" s="27"/>
      <c r="P29" s="27"/>
      <c r="Q29" s="33">
        <v>0.5</v>
      </c>
      <c r="R29" s="34">
        <f>Q29*$M29</f>
        <v>7159.8364800000008</v>
      </c>
      <c r="S29" s="33">
        <v>0.5</v>
      </c>
      <c r="T29" s="34">
        <f>S29*$M29</f>
        <v>7159.8364800000008</v>
      </c>
      <c r="V29" s="28">
        <f t="shared" si="13"/>
        <v>1</v>
      </c>
      <c r="W29" s="8">
        <f t="shared" si="14"/>
        <v>14319.672960000002</v>
      </c>
    </row>
    <row r="30" spans="1:23" ht="30" x14ac:dyDescent="0.25">
      <c r="A30" s="6" t="s">
        <v>7</v>
      </c>
      <c r="B30" s="16" t="s">
        <v>10</v>
      </c>
      <c r="C30" s="14" t="s">
        <v>68</v>
      </c>
      <c r="D30" s="15" t="s">
        <v>18</v>
      </c>
      <c r="E30" s="13">
        <v>320</v>
      </c>
      <c r="F30" s="7" t="s">
        <v>42</v>
      </c>
      <c r="G30" s="36">
        <v>2.99</v>
      </c>
      <c r="H30" s="36">
        <v>19.010000000000002</v>
      </c>
      <c r="I30" s="37">
        <f t="shared" si="11"/>
        <v>22</v>
      </c>
      <c r="J30" s="38">
        <v>0.2666</v>
      </c>
      <c r="K30" s="39">
        <f t="shared" si="12"/>
        <v>1211.8828800000001</v>
      </c>
      <c r="L30" s="39">
        <f t="shared" si="12"/>
        <v>7704.9811200000004</v>
      </c>
      <c r="M30" s="39">
        <f t="shared" si="12"/>
        <v>8916.8639999999996</v>
      </c>
      <c r="O30" s="27"/>
      <c r="P30" s="27"/>
      <c r="Q30" s="33">
        <v>0.5</v>
      </c>
      <c r="R30" s="34">
        <f>Q30*$M30</f>
        <v>4458.4319999999998</v>
      </c>
      <c r="S30" s="33">
        <v>0.5</v>
      </c>
      <c r="T30" s="34">
        <f>S30*$M30</f>
        <v>4458.4319999999998</v>
      </c>
      <c r="V30" s="28">
        <f t="shared" si="13"/>
        <v>1</v>
      </c>
      <c r="W30" s="8">
        <f t="shared" si="14"/>
        <v>8916.8639999999996</v>
      </c>
    </row>
    <row r="31" spans="1:23" x14ac:dyDescent="0.25">
      <c r="A31" s="18"/>
      <c r="B31" s="19"/>
      <c r="C31" s="40"/>
      <c r="D31" s="21"/>
      <c r="E31" s="22"/>
      <c r="F31" s="23"/>
      <c r="G31" s="23"/>
      <c r="H31" s="23"/>
      <c r="I31" s="31" t="s">
        <v>35</v>
      </c>
      <c r="J31" s="31"/>
      <c r="K31" s="32">
        <f t="shared" ref="K31:L31" si="15">SUM(K28:K30)</f>
        <v>1569.7480439999999</v>
      </c>
      <c r="L31" s="32">
        <f t="shared" si="15"/>
        <v>21943.591679999998</v>
      </c>
      <c r="M31" s="32">
        <f>SUM(M28:M30)</f>
        <v>23513.339724000001</v>
      </c>
      <c r="P31" s="32">
        <f>SUM(P28:P30)</f>
        <v>276.80276399999997</v>
      </c>
      <c r="R31" s="32">
        <f>SUM(R28:R30)</f>
        <v>11618.268480000001</v>
      </c>
      <c r="T31" s="32">
        <f>SUM(T28:T30)</f>
        <v>11618.268480000001</v>
      </c>
    </row>
    <row r="32" spans="1:23" ht="15.75" thickBot="1" x14ac:dyDescent="0.3"/>
    <row r="33" spans="1:23" ht="15.75" thickBot="1" x14ac:dyDescent="0.3">
      <c r="A33" s="70" t="s">
        <v>58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2"/>
    </row>
    <row r="34" spans="1:23" ht="15.75" thickBot="1" x14ac:dyDescent="0.3">
      <c r="A34" s="65" t="s">
        <v>52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9"/>
      <c r="O34" s="65"/>
      <c r="P34" s="65"/>
      <c r="Q34" s="65"/>
      <c r="R34" s="65"/>
      <c r="S34" s="65"/>
      <c r="T34" s="65"/>
    </row>
    <row r="35" spans="1:23" x14ac:dyDescent="0.25">
      <c r="A35" s="9" t="s">
        <v>1</v>
      </c>
      <c r="B35" s="10" t="s">
        <v>2</v>
      </c>
      <c r="C35" s="10" t="s">
        <v>3</v>
      </c>
      <c r="D35" s="11" t="s">
        <v>4</v>
      </c>
      <c r="E35" s="4" t="s">
        <v>5</v>
      </c>
      <c r="F35" s="3" t="s">
        <v>6</v>
      </c>
      <c r="G35" s="3" t="s">
        <v>28</v>
      </c>
      <c r="H35" s="3" t="s">
        <v>29</v>
      </c>
      <c r="I35" s="5" t="s">
        <v>30</v>
      </c>
      <c r="J35" s="5" t="s">
        <v>31</v>
      </c>
      <c r="K35" s="3" t="s">
        <v>32</v>
      </c>
      <c r="L35" s="3" t="s">
        <v>33</v>
      </c>
      <c r="M35" s="5" t="s">
        <v>34</v>
      </c>
    </row>
    <row r="36" spans="1:23" ht="45" x14ac:dyDescent="0.25">
      <c r="A36" s="42" t="s">
        <v>74</v>
      </c>
      <c r="B36" s="43" t="s">
        <v>8</v>
      </c>
      <c r="C36" s="44" t="s">
        <v>15</v>
      </c>
      <c r="D36" s="12" t="s">
        <v>120</v>
      </c>
      <c r="E36" s="13">
        <v>1</v>
      </c>
      <c r="F36" s="6" t="s">
        <v>6</v>
      </c>
      <c r="G36" s="36">
        <v>99200</v>
      </c>
      <c r="H36" s="36">
        <v>0</v>
      </c>
      <c r="I36" s="37">
        <f t="shared" ref="I36" si="16">G36+H36</f>
        <v>99200</v>
      </c>
      <c r="J36" s="47">
        <v>0.15160000000000001</v>
      </c>
      <c r="K36" s="39">
        <f t="shared" ref="K36:M36" si="17">$E36*G36*(1+$J36)</f>
        <v>114238.72</v>
      </c>
      <c r="L36" s="39">
        <f t="shared" si="17"/>
        <v>0</v>
      </c>
      <c r="M36" s="39">
        <f t="shared" si="17"/>
        <v>114238.72</v>
      </c>
      <c r="O36" s="27"/>
      <c r="P36" s="27"/>
      <c r="Q36" s="33">
        <v>0.2</v>
      </c>
      <c r="R36" s="34">
        <f t="shared" ref="R36:T38" si="18">Q36*$M36</f>
        <v>22847.744000000002</v>
      </c>
      <c r="S36" s="33">
        <v>0.8</v>
      </c>
      <c r="T36" s="34">
        <f t="shared" si="18"/>
        <v>91390.97600000001</v>
      </c>
      <c r="V36" s="28">
        <f t="shared" ref="V36:V38" si="19">O36+Q36+S36</f>
        <v>1</v>
      </c>
      <c r="W36" s="8">
        <f t="shared" ref="W36:W38" si="20">P36+R36+T36</f>
        <v>114238.72000000002</v>
      </c>
    </row>
    <row r="37" spans="1:23" ht="45" x14ac:dyDescent="0.25">
      <c r="A37" s="6" t="s">
        <v>7</v>
      </c>
      <c r="B37" s="6" t="s">
        <v>75</v>
      </c>
      <c r="C37" s="17" t="s">
        <v>76</v>
      </c>
      <c r="D37" s="12" t="s">
        <v>41</v>
      </c>
      <c r="E37" s="13">
        <v>40</v>
      </c>
      <c r="F37" s="6" t="s">
        <v>42</v>
      </c>
      <c r="G37" s="36">
        <v>117.13</v>
      </c>
      <c r="H37" s="36">
        <v>0</v>
      </c>
      <c r="I37" s="37">
        <f t="shared" ref="I37:I38" si="21">G37+H37</f>
        <v>117.13</v>
      </c>
      <c r="J37" s="38">
        <v>0.2666</v>
      </c>
      <c r="K37" s="39">
        <f t="shared" ref="K37:M38" si="22">$E37*G37*(1+$J37)</f>
        <v>5934.2743199999995</v>
      </c>
      <c r="L37" s="39">
        <f t="shared" si="22"/>
        <v>0</v>
      </c>
      <c r="M37" s="39">
        <f t="shared" si="22"/>
        <v>5934.2743199999995</v>
      </c>
      <c r="O37" s="27"/>
      <c r="P37" s="27"/>
      <c r="Q37" s="27"/>
      <c r="R37" s="27"/>
      <c r="S37" s="33">
        <v>1</v>
      </c>
      <c r="T37" s="34">
        <f t="shared" ref="T37" si="23">S37*$M37</f>
        <v>5934.2743199999995</v>
      </c>
      <c r="V37" s="28">
        <f t="shared" ref="V37" si="24">O37+Q37+S37</f>
        <v>1</v>
      </c>
      <c r="W37" s="8">
        <f t="shared" ref="W37" si="25">P37+R37+T37</f>
        <v>5934.2743199999995</v>
      </c>
    </row>
    <row r="38" spans="1:23" ht="30" x14ac:dyDescent="0.25">
      <c r="A38" s="45" t="s">
        <v>7</v>
      </c>
      <c r="B38" s="45" t="s">
        <v>77</v>
      </c>
      <c r="C38" s="46" t="s">
        <v>78</v>
      </c>
      <c r="D38" s="12" t="s">
        <v>79</v>
      </c>
      <c r="E38" s="13">
        <v>40</v>
      </c>
      <c r="F38" s="6" t="s">
        <v>42</v>
      </c>
      <c r="G38" s="36">
        <v>3.76</v>
      </c>
      <c r="H38" s="36">
        <v>17.82</v>
      </c>
      <c r="I38" s="37">
        <f t="shared" si="21"/>
        <v>21.58</v>
      </c>
      <c r="J38" s="38">
        <v>0.2666</v>
      </c>
      <c r="K38" s="39">
        <f t="shared" si="22"/>
        <v>190.49663999999996</v>
      </c>
      <c r="L38" s="39">
        <f t="shared" si="22"/>
        <v>902.83247999999992</v>
      </c>
      <c r="M38" s="39">
        <f t="shared" si="22"/>
        <v>1093.3291199999999</v>
      </c>
      <c r="O38" s="27"/>
      <c r="P38" s="27"/>
      <c r="Q38" s="27"/>
      <c r="R38" s="27"/>
      <c r="S38" s="33">
        <v>1</v>
      </c>
      <c r="T38" s="34">
        <f t="shared" si="18"/>
        <v>1093.3291199999999</v>
      </c>
      <c r="V38" s="28">
        <f t="shared" si="19"/>
        <v>1</v>
      </c>
      <c r="W38" s="8">
        <f t="shared" si="20"/>
        <v>1093.3291199999999</v>
      </c>
    </row>
    <row r="39" spans="1:23" x14ac:dyDescent="0.25">
      <c r="I39" s="31" t="s">
        <v>35</v>
      </c>
      <c r="J39" s="31"/>
      <c r="K39" s="32">
        <f t="shared" ref="K39:L39" si="26">SUM(K36:K38)</f>
        <v>120363.49096</v>
      </c>
      <c r="L39" s="32">
        <f t="shared" si="26"/>
        <v>902.83247999999992</v>
      </c>
      <c r="M39" s="32">
        <f>SUM(M36:M38)</f>
        <v>121266.32343999999</v>
      </c>
      <c r="P39" s="32">
        <f>SUM(P36:P38)</f>
        <v>0</v>
      </c>
      <c r="R39" s="32">
        <f>SUM(R36:R38)</f>
        <v>22847.744000000002</v>
      </c>
      <c r="T39" s="32">
        <f>SUM(T36:T38)</f>
        <v>98418.579440000001</v>
      </c>
    </row>
    <row r="40" spans="1:23" ht="15.75" thickBot="1" x14ac:dyDescent="0.3"/>
    <row r="41" spans="1:23" ht="15.75" thickBot="1" x14ac:dyDescent="0.3">
      <c r="A41" s="65" t="s">
        <v>65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9"/>
      <c r="O41" s="65"/>
      <c r="P41" s="65"/>
      <c r="Q41" s="65"/>
      <c r="R41" s="65"/>
      <c r="S41" s="65"/>
      <c r="T41" s="65"/>
    </row>
    <row r="42" spans="1:23" x14ac:dyDescent="0.25">
      <c r="A42" s="9" t="s">
        <v>1</v>
      </c>
      <c r="B42" s="10" t="s">
        <v>2</v>
      </c>
      <c r="C42" s="10" t="s">
        <v>3</v>
      </c>
      <c r="D42" s="11" t="s">
        <v>4</v>
      </c>
      <c r="E42" s="4" t="s">
        <v>5</v>
      </c>
      <c r="F42" s="3" t="s">
        <v>6</v>
      </c>
      <c r="G42" s="3" t="s">
        <v>28</v>
      </c>
      <c r="H42" s="3" t="s">
        <v>29</v>
      </c>
      <c r="I42" s="5" t="s">
        <v>30</v>
      </c>
      <c r="J42" s="5" t="s">
        <v>31</v>
      </c>
      <c r="K42" s="3" t="s">
        <v>32</v>
      </c>
      <c r="L42" s="3" t="s">
        <v>33</v>
      </c>
      <c r="M42" s="5" t="s">
        <v>34</v>
      </c>
    </row>
    <row r="43" spans="1:23" x14ac:dyDescent="0.25">
      <c r="A43" s="6" t="s">
        <v>7</v>
      </c>
      <c r="B43" s="6" t="s">
        <v>43</v>
      </c>
      <c r="C43" s="17" t="s">
        <v>80</v>
      </c>
      <c r="D43" s="12" t="s">
        <v>81</v>
      </c>
      <c r="E43" s="13">
        <v>75</v>
      </c>
      <c r="F43" s="6" t="s">
        <v>39</v>
      </c>
      <c r="G43" s="36">
        <f>0.12+70.45</f>
        <v>70.570000000000007</v>
      </c>
      <c r="H43" s="36">
        <v>22.78</v>
      </c>
      <c r="I43" s="37">
        <f t="shared" ref="I43:I44" si="27">G43+H43</f>
        <v>93.350000000000009</v>
      </c>
      <c r="J43" s="38">
        <v>0.2666</v>
      </c>
      <c r="K43" s="39">
        <f t="shared" ref="K43:M44" si="28">$E43*G43*(1+$J43)</f>
        <v>6703.7971500000012</v>
      </c>
      <c r="L43" s="39">
        <f t="shared" si="28"/>
        <v>2163.9861000000001</v>
      </c>
      <c r="M43" s="39">
        <f t="shared" si="28"/>
        <v>8867.7832500000004</v>
      </c>
      <c r="O43" s="27"/>
      <c r="P43" s="27"/>
      <c r="Q43" s="27"/>
      <c r="R43" s="27"/>
      <c r="S43" s="33">
        <v>1</v>
      </c>
      <c r="T43" s="34">
        <f>S43*$M43</f>
        <v>8867.7832500000004</v>
      </c>
      <c r="V43" s="28">
        <f t="shared" ref="V43" si="29">O43+Q43+S43</f>
        <v>1</v>
      </c>
      <c r="W43" s="8">
        <f t="shared" ref="W43" si="30">P43+R43+T43</f>
        <v>8867.7832500000004</v>
      </c>
    </row>
    <row r="44" spans="1:23" ht="30" x14ac:dyDescent="0.25">
      <c r="A44" s="6" t="s">
        <v>7</v>
      </c>
      <c r="B44" s="6" t="s">
        <v>61</v>
      </c>
      <c r="C44" s="17" t="s">
        <v>82</v>
      </c>
      <c r="D44" s="12" t="s">
        <v>62</v>
      </c>
      <c r="E44" s="13">
        <v>10</v>
      </c>
      <c r="F44" s="6" t="s">
        <v>6</v>
      </c>
      <c r="G44" s="36">
        <f>0.1+84.87</f>
        <v>84.97</v>
      </c>
      <c r="H44" s="36">
        <v>25.34</v>
      </c>
      <c r="I44" s="37">
        <f t="shared" si="27"/>
        <v>110.31</v>
      </c>
      <c r="J44" s="38">
        <v>0.2666</v>
      </c>
      <c r="K44" s="39">
        <f t="shared" si="28"/>
        <v>1076.23002</v>
      </c>
      <c r="L44" s="39">
        <f t="shared" si="28"/>
        <v>320.95643999999999</v>
      </c>
      <c r="M44" s="39">
        <f t="shared" si="28"/>
        <v>1397.1864599999999</v>
      </c>
      <c r="O44" s="27"/>
      <c r="P44" s="27"/>
      <c r="Q44" s="27"/>
      <c r="R44" s="27"/>
      <c r="S44" s="33">
        <v>1</v>
      </c>
      <c r="T44" s="34">
        <f>S44*$M44</f>
        <v>1397.1864599999999</v>
      </c>
      <c r="V44" s="28">
        <f t="shared" ref="V44:V45" si="31">O44+Q44+S44</f>
        <v>1</v>
      </c>
      <c r="W44" s="8">
        <f t="shared" ref="W44:W45" si="32">P44+R44+T44</f>
        <v>1397.1864599999999</v>
      </c>
    </row>
    <row r="45" spans="1:23" ht="30" x14ac:dyDescent="0.25">
      <c r="A45" s="42" t="s">
        <v>83</v>
      </c>
      <c r="B45" s="43" t="s">
        <v>63</v>
      </c>
      <c r="C45" s="44" t="s">
        <v>15</v>
      </c>
      <c r="D45" s="12" t="s">
        <v>64</v>
      </c>
      <c r="E45" s="13">
        <v>1</v>
      </c>
      <c r="F45" s="6" t="s">
        <v>6</v>
      </c>
      <c r="G45" s="36">
        <v>550.43999999999994</v>
      </c>
      <c r="H45" s="36">
        <v>240.72</v>
      </c>
      <c r="I45" s="37">
        <f t="shared" ref="I45" si="33">G45+H45</f>
        <v>791.16</v>
      </c>
      <c r="J45" s="38">
        <v>0.2666</v>
      </c>
      <c r="K45" s="39">
        <f t="shared" ref="K45" si="34">$E45*G45*(1+$J45)</f>
        <v>697.18730399999993</v>
      </c>
      <c r="L45" s="39">
        <f t="shared" ref="L45" si="35">$E45*H45*(1+$J45)</f>
        <v>304.89595199999997</v>
      </c>
      <c r="M45" s="39">
        <f t="shared" ref="M45" si="36">$E45*I45*(1+$J45)</f>
        <v>1002.0832559999999</v>
      </c>
      <c r="O45" s="33">
        <v>0.5</v>
      </c>
      <c r="P45" s="34">
        <f>O45*$M45</f>
        <v>501.04162799999995</v>
      </c>
      <c r="Q45" s="27"/>
      <c r="R45" s="27"/>
      <c r="S45" s="33">
        <v>0.5</v>
      </c>
      <c r="T45" s="34">
        <f>S45*$M45</f>
        <v>501.04162799999995</v>
      </c>
      <c r="V45" s="28">
        <f t="shared" si="31"/>
        <v>1</v>
      </c>
      <c r="W45" s="8">
        <f t="shared" si="32"/>
        <v>1002.0832559999999</v>
      </c>
    </row>
    <row r="46" spans="1:23" x14ac:dyDescent="0.25">
      <c r="I46" s="31" t="s">
        <v>35</v>
      </c>
      <c r="J46" s="31"/>
      <c r="K46" s="32">
        <f t="shared" ref="K46:L46" si="37">SUM(K43:K45)</f>
        <v>8477.2144740000003</v>
      </c>
      <c r="L46" s="32">
        <f t="shared" si="37"/>
        <v>2789.8384919999999</v>
      </c>
      <c r="M46" s="32">
        <f>SUM(M43:M45)</f>
        <v>11267.052966000001</v>
      </c>
      <c r="P46" s="32">
        <f>SUM(P43:P45)</f>
        <v>501.04162799999995</v>
      </c>
      <c r="R46" s="32">
        <f>SUM(R43:R45)</f>
        <v>0</v>
      </c>
      <c r="T46" s="32">
        <f>SUM(T43:T45)</f>
        <v>10766.011338</v>
      </c>
    </row>
    <row r="47" spans="1:23" ht="15.75" thickBot="1" x14ac:dyDescent="0.3"/>
    <row r="48" spans="1:23" ht="15.75" thickBot="1" x14ac:dyDescent="0.3">
      <c r="A48" s="70" t="s">
        <v>59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2"/>
    </row>
    <row r="49" spans="1:23" x14ac:dyDescent="0.25">
      <c r="A49" s="65" t="s">
        <v>44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9"/>
      <c r="O49" s="65"/>
      <c r="P49" s="65"/>
      <c r="Q49" s="65"/>
      <c r="R49" s="65"/>
      <c r="S49" s="65"/>
      <c r="T49" s="65"/>
    </row>
    <row r="50" spans="1:23" x14ac:dyDescent="0.25">
      <c r="A50" s="2" t="s">
        <v>1</v>
      </c>
      <c r="B50" s="3" t="s">
        <v>2</v>
      </c>
      <c r="C50" s="3" t="s">
        <v>3</v>
      </c>
      <c r="D50" s="3" t="s">
        <v>4</v>
      </c>
      <c r="E50" s="4" t="s">
        <v>5</v>
      </c>
      <c r="F50" s="3" t="s">
        <v>6</v>
      </c>
      <c r="G50" s="3" t="s">
        <v>28</v>
      </c>
      <c r="H50" s="3" t="s">
        <v>29</v>
      </c>
      <c r="I50" s="5" t="s">
        <v>30</v>
      </c>
      <c r="J50" s="5" t="s">
        <v>31</v>
      </c>
      <c r="K50" s="3" t="s">
        <v>32</v>
      </c>
      <c r="L50" s="3" t="s">
        <v>33</v>
      </c>
      <c r="M50" s="5" t="s">
        <v>34</v>
      </c>
    </row>
    <row r="51" spans="1:23" x14ac:dyDescent="0.25">
      <c r="A51" s="14" t="s">
        <v>14</v>
      </c>
      <c r="B51" s="14" t="s">
        <v>8</v>
      </c>
      <c r="C51" s="14" t="s">
        <v>15</v>
      </c>
      <c r="D51" s="15" t="s">
        <v>16</v>
      </c>
      <c r="E51" s="13">
        <v>1</v>
      </c>
      <c r="F51" s="7" t="s">
        <v>66</v>
      </c>
      <c r="G51" s="36">
        <v>218.54</v>
      </c>
      <c r="H51" s="36">
        <v>0</v>
      </c>
      <c r="I51" s="37">
        <f t="shared" ref="I51:I53" si="38">G51+H51</f>
        <v>218.54</v>
      </c>
      <c r="J51" s="38">
        <v>0.2666</v>
      </c>
      <c r="K51" s="39">
        <f t="shared" ref="K51:M53" si="39">$E51*G51*(1+$J51)</f>
        <v>276.80276399999997</v>
      </c>
      <c r="L51" s="39">
        <f t="shared" si="39"/>
        <v>0</v>
      </c>
      <c r="M51" s="39">
        <f t="shared" si="39"/>
        <v>276.80276399999997</v>
      </c>
      <c r="O51" s="33">
        <v>1</v>
      </c>
      <c r="P51" s="34">
        <f t="shared" ref="P51:P53" si="40">O51*$M51</f>
        <v>276.80276399999997</v>
      </c>
      <c r="Q51" s="27"/>
      <c r="R51" s="27"/>
      <c r="S51" s="27"/>
      <c r="T51" s="27"/>
      <c r="V51" s="28">
        <f t="shared" ref="V51:V53" si="41">O51+Q51+S51</f>
        <v>1</v>
      </c>
      <c r="W51" s="8">
        <f t="shared" ref="W51:W53" si="42">P51+R51+T51</f>
        <v>276.80276399999997</v>
      </c>
    </row>
    <row r="52" spans="1:23" ht="30" x14ac:dyDescent="0.25">
      <c r="A52" s="6" t="s">
        <v>7</v>
      </c>
      <c r="B52" s="16" t="s">
        <v>9</v>
      </c>
      <c r="C52" s="14" t="s">
        <v>67</v>
      </c>
      <c r="D52" s="15" t="s">
        <v>17</v>
      </c>
      <c r="E52" s="13">
        <v>20</v>
      </c>
      <c r="F52" s="7" t="s">
        <v>42</v>
      </c>
      <c r="G52" s="36">
        <v>0.4</v>
      </c>
      <c r="H52" s="36">
        <v>70.260000000000005</v>
      </c>
      <c r="I52" s="37">
        <f t="shared" si="38"/>
        <v>70.660000000000011</v>
      </c>
      <c r="J52" s="38">
        <v>0.2666</v>
      </c>
      <c r="K52" s="39">
        <f t="shared" si="39"/>
        <v>10.1328</v>
      </c>
      <c r="L52" s="39">
        <f t="shared" si="39"/>
        <v>1779.8263199999999</v>
      </c>
      <c r="M52" s="39">
        <f t="shared" si="39"/>
        <v>1789.9591200000002</v>
      </c>
      <c r="O52" s="33">
        <v>1</v>
      </c>
      <c r="P52" s="34">
        <f t="shared" si="40"/>
        <v>1789.9591200000002</v>
      </c>
      <c r="Q52" s="27"/>
      <c r="R52" s="27"/>
      <c r="S52" s="27"/>
      <c r="T52" s="27"/>
      <c r="V52" s="28">
        <f t="shared" si="41"/>
        <v>1</v>
      </c>
      <c r="W52" s="8">
        <f t="shared" si="42"/>
        <v>1789.9591200000002</v>
      </c>
    </row>
    <row r="53" spans="1:23" ht="30" x14ac:dyDescent="0.25">
      <c r="A53" s="6" t="s">
        <v>7</v>
      </c>
      <c r="B53" s="16" t="s">
        <v>10</v>
      </c>
      <c r="C53" s="14" t="s">
        <v>68</v>
      </c>
      <c r="D53" s="15" t="s">
        <v>18</v>
      </c>
      <c r="E53" s="13">
        <v>40</v>
      </c>
      <c r="F53" s="7" t="s">
        <v>42</v>
      </c>
      <c r="G53" s="36">
        <v>2.99</v>
      </c>
      <c r="H53" s="36">
        <v>19.010000000000002</v>
      </c>
      <c r="I53" s="37">
        <f t="shared" si="38"/>
        <v>22</v>
      </c>
      <c r="J53" s="38">
        <v>0.2666</v>
      </c>
      <c r="K53" s="39">
        <f t="shared" si="39"/>
        <v>151.48536000000001</v>
      </c>
      <c r="L53" s="39">
        <f t="shared" si="39"/>
        <v>963.12264000000005</v>
      </c>
      <c r="M53" s="39">
        <f t="shared" si="39"/>
        <v>1114.6079999999999</v>
      </c>
      <c r="O53" s="33">
        <v>1</v>
      </c>
      <c r="P53" s="34">
        <f t="shared" si="40"/>
        <v>1114.6079999999999</v>
      </c>
      <c r="Q53" s="27"/>
      <c r="R53" s="27"/>
      <c r="S53" s="27"/>
      <c r="T53" s="27"/>
      <c r="V53" s="28">
        <f t="shared" si="41"/>
        <v>1</v>
      </c>
      <c r="W53" s="8">
        <f t="shared" si="42"/>
        <v>1114.6079999999999</v>
      </c>
    </row>
    <row r="54" spans="1:23" x14ac:dyDescent="0.25">
      <c r="A54" s="18"/>
      <c r="B54" s="19"/>
      <c r="C54" s="20"/>
      <c r="D54" s="21"/>
      <c r="E54" s="22"/>
      <c r="F54" s="23"/>
      <c r="G54" s="23"/>
      <c r="H54" s="23"/>
      <c r="I54" s="31" t="s">
        <v>35</v>
      </c>
      <c r="J54" s="31"/>
      <c r="K54" s="32">
        <f t="shared" ref="K54:L54" si="43">SUM(K51:K53)</f>
        <v>438.42092399999996</v>
      </c>
      <c r="L54" s="32">
        <f t="shared" si="43"/>
        <v>2742.9489599999997</v>
      </c>
      <c r="M54" s="32">
        <f>SUM(M51:M53)</f>
        <v>3181.3698839999997</v>
      </c>
      <c r="P54" s="32">
        <f>SUM(P51:P53)</f>
        <v>3181.3698839999997</v>
      </c>
      <c r="R54" s="32">
        <f>SUM(R51:R53)</f>
        <v>0</v>
      </c>
      <c r="T54" s="32">
        <f>SUM(T51:T53)</f>
        <v>0</v>
      </c>
    </row>
    <row r="55" spans="1:23" ht="15.75" thickBot="1" x14ac:dyDescent="0.3"/>
    <row r="56" spans="1:23" ht="15.75" thickBot="1" x14ac:dyDescent="0.3">
      <c r="A56" s="70" t="s">
        <v>60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2"/>
    </row>
    <row r="57" spans="1:23" ht="15.75" thickBot="1" x14ac:dyDescent="0.3">
      <c r="A57" s="65" t="s">
        <v>45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9"/>
      <c r="O57" s="65"/>
      <c r="P57" s="65"/>
      <c r="Q57" s="65"/>
      <c r="R57" s="65"/>
      <c r="S57" s="65"/>
      <c r="T57" s="65"/>
    </row>
    <row r="58" spans="1:23" x14ac:dyDescent="0.25">
      <c r="A58" s="9" t="s">
        <v>1</v>
      </c>
      <c r="B58" s="10" t="s">
        <v>2</v>
      </c>
      <c r="C58" s="10" t="s">
        <v>3</v>
      </c>
      <c r="D58" s="11" t="s">
        <v>4</v>
      </c>
      <c r="E58" s="4" t="s">
        <v>5</v>
      </c>
      <c r="F58" s="3" t="s">
        <v>6</v>
      </c>
      <c r="G58" s="3" t="s">
        <v>28</v>
      </c>
      <c r="H58" s="3" t="s">
        <v>29</v>
      </c>
      <c r="I58" s="5" t="s">
        <v>30</v>
      </c>
      <c r="J58" s="5" t="s">
        <v>31</v>
      </c>
      <c r="K58" s="3" t="s">
        <v>32</v>
      </c>
      <c r="L58" s="3" t="s">
        <v>33</v>
      </c>
      <c r="M58" s="5" t="s">
        <v>34</v>
      </c>
    </row>
    <row r="59" spans="1:23" x14ac:dyDescent="0.25">
      <c r="A59" s="6" t="s">
        <v>7</v>
      </c>
      <c r="B59" s="6" t="s">
        <v>8</v>
      </c>
      <c r="C59" s="17" t="s">
        <v>104</v>
      </c>
      <c r="D59" s="12" t="s">
        <v>46</v>
      </c>
      <c r="E59" s="13">
        <v>20</v>
      </c>
      <c r="F59" s="6" t="s">
        <v>66</v>
      </c>
      <c r="G59" s="36">
        <v>19.11</v>
      </c>
      <c r="H59" s="36">
        <v>4.5199999999999996</v>
      </c>
      <c r="I59" s="37">
        <f t="shared" ref="I59:I65" si="44">G59+H59</f>
        <v>23.63</v>
      </c>
      <c r="J59" s="38">
        <v>0.2666</v>
      </c>
      <c r="K59" s="39">
        <f t="shared" ref="K59:M65" si="45">$E59*G59*(1+$J59)</f>
        <v>484.09451999999999</v>
      </c>
      <c r="L59" s="39">
        <f t="shared" si="45"/>
        <v>114.50063999999999</v>
      </c>
      <c r="M59" s="39">
        <f t="shared" si="45"/>
        <v>598.59515999999996</v>
      </c>
      <c r="O59" s="33">
        <v>1</v>
      </c>
      <c r="P59" s="34">
        <f t="shared" ref="P59:P65" si="46">O59*$M59</f>
        <v>598.59515999999996</v>
      </c>
      <c r="Q59" s="27"/>
      <c r="R59" s="27"/>
      <c r="S59" s="27"/>
      <c r="T59" s="27"/>
      <c r="V59" s="28">
        <f t="shared" ref="V59:V65" si="47">O59+Q59+S59</f>
        <v>1</v>
      </c>
      <c r="W59" s="8">
        <f t="shared" ref="W59:W65" si="48">P59+R59+T59</f>
        <v>598.59515999999996</v>
      </c>
    </row>
    <row r="60" spans="1:23" x14ac:dyDescent="0.25">
      <c r="A60" s="6" t="s">
        <v>7</v>
      </c>
      <c r="B60" s="6" t="s">
        <v>9</v>
      </c>
      <c r="C60" s="17" t="s">
        <v>105</v>
      </c>
      <c r="D60" s="12" t="s">
        <v>47</v>
      </c>
      <c r="E60" s="13">
        <v>100</v>
      </c>
      <c r="F60" s="6" t="s">
        <v>66</v>
      </c>
      <c r="G60" s="36">
        <v>26.78</v>
      </c>
      <c r="H60" s="36">
        <v>6.65</v>
      </c>
      <c r="I60" s="37">
        <f t="shared" si="44"/>
        <v>33.43</v>
      </c>
      <c r="J60" s="38">
        <v>0.2666</v>
      </c>
      <c r="K60" s="39">
        <f t="shared" si="45"/>
        <v>3391.9548</v>
      </c>
      <c r="L60" s="39">
        <f t="shared" si="45"/>
        <v>842.28899999999999</v>
      </c>
      <c r="M60" s="39">
        <f t="shared" si="45"/>
        <v>4234.2438000000002</v>
      </c>
      <c r="O60" s="33">
        <v>1</v>
      </c>
      <c r="P60" s="34">
        <f t="shared" si="46"/>
        <v>4234.2438000000002</v>
      </c>
      <c r="Q60" s="27"/>
      <c r="R60" s="27"/>
      <c r="S60" s="27"/>
      <c r="T60" s="27"/>
      <c r="V60" s="28">
        <f t="shared" si="47"/>
        <v>1</v>
      </c>
      <c r="W60" s="8">
        <f t="shared" si="48"/>
        <v>4234.2438000000002</v>
      </c>
    </row>
    <row r="61" spans="1:23" ht="30" x14ac:dyDescent="0.25">
      <c r="A61" s="6" t="s">
        <v>7</v>
      </c>
      <c r="B61" s="6" t="s">
        <v>10</v>
      </c>
      <c r="C61" s="17" t="s">
        <v>106</v>
      </c>
      <c r="D61" s="12" t="s">
        <v>48</v>
      </c>
      <c r="E61" s="13">
        <v>10</v>
      </c>
      <c r="F61" s="6" t="s">
        <v>66</v>
      </c>
      <c r="G61" s="36">
        <v>6.54</v>
      </c>
      <c r="H61" s="36">
        <v>6.5</v>
      </c>
      <c r="I61" s="37">
        <f t="shared" si="44"/>
        <v>13.04</v>
      </c>
      <c r="J61" s="38">
        <v>0.2666</v>
      </c>
      <c r="K61" s="39">
        <f t="shared" si="45"/>
        <v>82.835639999999998</v>
      </c>
      <c r="L61" s="39">
        <f t="shared" si="45"/>
        <v>82.328999999999994</v>
      </c>
      <c r="M61" s="39">
        <f t="shared" si="45"/>
        <v>165.16463999999996</v>
      </c>
      <c r="O61" s="33">
        <v>1</v>
      </c>
      <c r="P61" s="34">
        <f t="shared" si="46"/>
        <v>165.16463999999996</v>
      </c>
      <c r="Q61" s="27"/>
      <c r="R61" s="27"/>
      <c r="S61" s="27"/>
      <c r="T61" s="27"/>
      <c r="V61" s="28">
        <f t="shared" si="47"/>
        <v>1</v>
      </c>
      <c r="W61" s="8">
        <f t="shared" si="48"/>
        <v>165.16463999999996</v>
      </c>
    </row>
    <row r="62" spans="1:23" ht="30" x14ac:dyDescent="0.25">
      <c r="A62" s="6" t="s">
        <v>7</v>
      </c>
      <c r="B62" s="6" t="s">
        <v>11</v>
      </c>
      <c r="C62" s="17" t="s">
        <v>107</v>
      </c>
      <c r="D62" s="12" t="s">
        <v>108</v>
      </c>
      <c r="E62" s="13">
        <v>20</v>
      </c>
      <c r="F62" s="6" t="s">
        <v>113</v>
      </c>
      <c r="G62" s="36">
        <v>7.65</v>
      </c>
      <c r="H62" s="36">
        <v>4.34</v>
      </c>
      <c r="I62" s="37">
        <f t="shared" si="44"/>
        <v>11.99</v>
      </c>
      <c r="J62" s="38">
        <v>0.2666</v>
      </c>
      <c r="K62" s="39">
        <f t="shared" si="45"/>
        <v>193.78979999999999</v>
      </c>
      <c r="L62" s="39">
        <f t="shared" si="45"/>
        <v>109.94087999999999</v>
      </c>
      <c r="M62" s="39">
        <f t="shared" si="45"/>
        <v>303.73068000000001</v>
      </c>
      <c r="O62" s="33">
        <v>1</v>
      </c>
      <c r="P62" s="34">
        <f t="shared" si="46"/>
        <v>303.73068000000001</v>
      </c>
      <c r="Q62" s="27"/>
      <c r="R62" s="27"/>
      <c r="S62" s="27"/>
      <c r="T62" s="27"/>
      <c r="V62" s="28">
        <f t="shared" si="47"/>
        <v>1</v>
      </c>
      <c r="W62" s="8">
        <f t="shared" si="48"/>
        <v>303.73068000000001</v>
      </c>
    </row>
    <row r="63" spans="1:23" ht="30" x14ac:dyDescent="0.25">
      <c r="A63" s="6" t="s">
        <v>7</v>
      </c>
      <c r="B63" s="6" t="s">
        <v>12</v>
      </c>
      <c r="C63" s="17" t="s">
        <v>109</v>
      </c>
      <c r="D63" s="12" t="s">
        <v>49</v>
      </c>
      <c r="E63" s="13">
        <v>0.2</v>
      </c>
      <c r="F63" s="6" t="s">
        <v>114</v>
      </c>
      <c r="G63" s="36">
        <v>24.67</v>
      </c>
      <c r="H63" s="36">
        <v>0</v>
      </c>
      <c r="I63" s="37">
        <f t="shared" si="44"/>
        <v>24.67</v>
      </c>
      <c r="J63" s="38">
        <v>0.2666</v>
      </c>
      <c r="K63" s="39">
        <f t="shared" si="45"/>
        <v>6.2494044000000013</v>
      </c>
      <c r="L63" s="39">
        <f t="shared" si="45"/>
        <v>0</v>
      </c>
      <c r="M63" s="39">
        <f t="shared" si="45"/>
        <v>6.2494044000000013</v>
      </c>
      <c r="O63" s="33">
        <v>1</v>
      </c>
      <c r="P63" s="34">
        <f t="shared" si="46"/>
        <v>6.2494044000000013</v>
      </c>
      <c r="Q63" s="27"/>
      <c r="R63" s="27"/>
      <c r="S63" s="27"/>
      <c r="T63" s="27"/>
      <c r="V63" s="28">
        <f t="shared" si="47"/>
        <v>1</v>
      </c>
      <c r="W63" s="8">
        <f t="shared" si="48"/>
        <v>6.2494044000000013</v>
      </c>
    </row>
    <row r="64" spans="1:23" ht="30" x14ac:dyDescent="0.25">
      <c r="A64" s="6" t="s">
        <v>7</v>
      </c>
      <c r="B64" s="6" t="s">
        <v>40</v>
      </c>
      <c r="C64" s="17" t="s">
        <v>110</v>
      </c>
      <c r="D64" s="12" t="s">
        <v>50</v>
      </c>
      <c r="E64" s="13">
        <v>12</v>
      </c>
      <c r="F64" s="6" t="s">
        <v>39</v>
      </c>
      <c r="G64" s="36">
        <f>0.18+16.24</f>
        <v>16.419999999999998</v>
      </c>
      <c r="H64" s="36">
        <v>36.15</v>
      </c>
      <c r="I64" s="37">
        <f t="shared" si="44"/>
        <v>52.569999999999993</v>
      </c>
      <c r="J64" s="38">
        <v>0.2666</v>
      </c>
      <c r="K64" s="39">
        <f t="shared" si="45"/>
        <v>249.57086399999994</v>
      </c>
      <c r="L64" s="39">
        <f t="shared" si="45"/>
        <v>549.45107999999993</v>
      </c>
      <c r="M64" s="39">
        <f t="shared" si="45"/>
        <v>799.02194399999985</v>
      </c>
      <c r="O64" s="33">
        <v>1</v>
      </c>
      <c r="P64" s="34">
        <f t="shared" si="46"/>
        <v>799.02194399999985</v>
      </c>
      <c r="Q64" s="27"/>
      <c r="R64" s="27"/>
      <c r="S64" s="27"/>
      <c r="T64" s="27"/>
      <c r="V64" s="28">
        <f t="shared" si="47"/>
        <v>1</v>
      </c>
      <c r="W64" s="8">
        <f t="shared" si="48"/>
        <v>799.02194399999985</v>
      </c>
    </row>
    <row r="65" spans="1:23" x14ac:dyDescent="0.25">
      <c r="A65" s="6" t="s">
        <v>7</v>
      </c>
      <c r="B65" s="6" t="s">
        <v>111</v>
      </c>
      <c r="C65" s="17" t="s">
        <v>112</v>
      </c>
      <c r="D65" s="12" t="s">
        <v>51</v>
      </c>
      <c r="E65" s="13">
        <v>12</v>
      </c>
      <c r="F65" s="6" t="s">
        <v>39</v>
      </c>
      <c r="G65" s="36">
        <f>0.11+9.82</f>
        <v>9.93</v>
      </c>
      <c r="H65" s="36">
        <v>21.94</v>
      </c>
      <c r="I65" s="37">
        <f t="shared" si="44"/>
        <v>31.87</v>
      </c>
      <c r="J65" s="38">
        <v>0.2666</v>
      </c>
      <c r="K65" s="39">
        <f t="shared" si="45"/>
        <v>150.928056</v>
      </c>
      <c r="L65" s="39">
        <f t="shared" si="45"/>
        <v>333.47044800000003</v>
      </c>
      <c r="M65" s="39">
        <f t="shared" si="45"/>
        <v>484.398504</v>
      </c>
      <c r="O65" s="33">
        <v>1</v>
      </c>
      <c r="P65" s="34">
        <f t="shared" si="46"/>
        <v>484.398504</v>
      </c>
      <c r="Q65" s="27"/>
      <c r="R65" s="27"/>
      <c r="S65" s="27"/>
      <c r="T65" s="27"/>
      <c r="V65" s="28">
        <f t="shared" si="47"/>
        <v>1</v>
      </c>
      <c r="W65" s="8">
        <f t="shared" si="48"/>
        <v>484.398504</v>
      </c>
    </row>
    <row r="66" spans="1:23" x14ac:dyDescent="0.25">
      <c r="I66" s="31" t="s">
        <v>35</v>
      </c>
      <c r="J66" s="31"/>
      <c r="K66" s="32">
        <f t="shared" ref="K66:L66" si="49">SUM(K59:K65)</f>
        <v>4559.4230843999994</v>
      </c>
      <c r="L66" s="32">
        <f t="shared" si="49"/>
        <v>2031.9810479999996</v>
      </c>
      <c r="M66" s="32">
        <f>SUM(M59:M65)</f>
        <v>6591.4041323999991</v>
      </c>
      <c r="P66" s="32">
        <f>SUM(P59:P65)</f>
        <v>6591.4041323999991</v>
      </c>
      <c r="R66" s="32">
        <f>SUM(R59:R65)</f>
        <v>0</v>
      </c>
      <c r="T66" s="32">
        <f>SUM(T59:T65)</f>
        <v>0</v>
      </c>
    </row>
    <row r="68" spans="1:23" x14ac:dyDescent="0.25">
      <c r="D68" s="61" t="s">
        <v>37</v>
      </c>
      <c r="L68" s="29" t="s">
        <v>37</v>
      </c>
      <c r="M68" s="30">
        <f>SUM(M10:M66)/2</f>
        <v>194091.60490203998</v>
      </c>
      <c r="O68" s="63">
        <f>P68/$M$68</f>
        <v>0.18739103232412768</v>
      </c>
      <c r="P68" s="30">
        <f>SUM(P10:P66)/2</f>
        <v>36371.026208039992</v>
      </c>
      <c r="Q68" s="63">
        <f>R68/$M$68</f>
        <v>0.1902077086468153</v>
      </c>
      <c r="R68" s="30">
        <f>SUM(R10:R66)/2</f>
        <v>36917.719436000007</v>
      </c>
      <c r="S68" s="63">
        <f>T68/$M$68</f>
        <v>0.62240125902905719</v>
      </c>
      <c r="T68" s="30">
        <f>SUM(T10:T66)/2</f>
        <v>120802.85925800001</v>
      </c>
      <c r="W68" s="59">
        <f>SUM(W10:W66)</f>
        <v>194091.6049020401</v>
      </c>
    </row>
    <row r="69" spans="1:23" x14ac:dyDescent="0.25">
      <c r="D69" s="62"/>
    </row>
    <row r="70" spans="1:23" x14ac:dyDescent="0.25">
      <c r="D70" s="55" t="s">
        <v>119</v>
      </c>
      <c r="O70" s="63">
        <f>P70/$M$68</f>
        <v>0.18739103232412768</v>
      </c>
      <c r="P70" s="64">
        <f>P68</f>
        <v>36371.026208039992</v>
      </c>
      <c r="Q70" s="63">
        <f>R70/$M$68</f>
        <v>0.37759874097094298</v>
      </c>
      <c r="R70" s="64">
        <f>R68+P70</f>
        <v>73288.745644039998</v>
      </c>
      <c r="S70" s="63">
        <f>T70/$M$68</f>
        <v>1.0000000000000002</v>
      </c>
      <c r="T70" s="64">
        <f>T68+R70</f>
        <v>194091.60490204001</v>
      </c>
    </row>
  </sheetData>
  <mergeCells count="25">
    <mergeCell ref="O2:T2"/>
    <mergeCell ref="A48:M48"/>
    <mergeCell ref="A49:M49"/>
    <mergeCell ref="A56:M56"/>
    <mergeCell ref="O4:P4"/>
    <mergeCell ref="Q4:R4"/>
    <mergeCell ref="S4:T4"/>
    <mergeCell ref="O8:T8"/>
    <mergeCell ref="O16:T16"/>
    <mergeCell ref="O26:T26"/>
    <mergeCell ref="O34:T34"/>
    <mergeCell ref="O41:T41"/>
    <mergeCell ref="A7:M7"/>
    <mergeCell ref="A8:M8"/>
    <mergeCell ref="A25:M25"/>
    <mergeCell ref="A34:M34"/>
    <mergeCell ref="O49:T49"/>
    <mergeCell ref="A5:M5"/>
    <mergeCell ref="A26:M26"/>
    <mergeCell ref="A33:M33"/>
    <mergeCell ref="O57:T57"/>
    <mergeCell ref="A57:M57"/>
    <mergeCell ref="A15:M15"/>
    <mergeCell ref="A16:M16"/>
    <mergeCell ref="A41:M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3"/>
  <sheetViews>
    <sheetView zoomScale="85" zoomScaleNormal="85" workbookViewId="0">
      <selection activeCell="B16" sqref="B16"/>
    </sheetView>
  </sheetViews>
  <sheetFormatPr defaultRowHeight="15" x14ac:dyDescent="0.25"/>
  <cols>
    <col min="1" max="1" width="10.85546875" bestFit="1" customWidth="1"/>
    <col min="2" max="2" width="48.85546875" customWidth="1"/>
    <col min="3" max="3" width="14.5703125" customWidth="1"/>
    <col min="4" max="4" width="9.28515625" customWidth="1"/>
    <col min="5" max="7" width="16.7109375" customWidth="1"/>
    <col min="8" max="8" width="17.28515625" customWidth="1"/>
    <col min="9" max="11" width="18.85546875" customWidth="1"/>
  </cols>
  <sheetData>
    <row r="4" spans="1:11" x14ac:dyDescent="0.25">
      <c r="A4" s="77" t="s">
        <v>84</v>
      </c>
      <c r="B4" s="78"/>
      <c r="C4" s="78"/>
      <c r="D4" s="78"/>
      <c r="E4" s="78"/>
      <c r="F4" s="78"/>
      <c r="G4" s="78"/>
    </row>
    <row r="6" spans="1:11" x14ac:dyDescent="0.25">
      <c r="A6" s="79" t="s">
        <v>93</v>
      </c>
      <c r="B6" s="80"/>
      <c r="C6" s="48" t="s">
        <v>85</v>
      </c>
      <c r="D6" s="48" t="s">
        <v>86</v>
      </c>
      <c r="E6" s="48" t="s">
        <v>87</v>
      </c>
      <c r="F6" s="48" t="s">
        <v>94</v>
      </c>
      <c r="G6" s="48" t="s">
        <v>95</v>
      </c>
      <c r="H6" s="48" t="s">
        <v>96</v>
      </c>
      <c r="I6" s="48" t="s">
        <v>97</v>
      </c>
      <c r="J6" s="48" t="s">
        <v>98</v>
      </c>
      <c r="K6" s="48" t="s">
        <v>99</v>
      </c>
    </row>
    <row r="7" spans="1:11" ht="30" x14ac:dyDescent="0.25">
      <c r="A7" s="49" t="s">
        <v>102</v>
      </c>
      <c r="B7" s="50" t="s">
        <v>88</v>
      </c>
      <c r="C7" s="49" t="s">
        <v>89</v>
      </c>
      <c r="D7" s="49" t="s">
        <v>90</v>
      </c>
      <c r="E7" s="51">
        <v>8</v>
      </c>
      <c r="F7" s="54">
        <f>0.05+4.13</f>
        <v>4.18</v>
      </c>
      <c r="G7" s="54">
        <v>12.12</v>
      </c>
      <c r="H7" s="52">
        <f>F7+G7</f>
        <v>16.299999999999997</v>
      </c>
      <c r="I7" s="52">
        <f>$E7*F7</f>
        <v>33.44</v>
      </c>
      <c r="J7" s="52">
        <f t="shared" ref="J7:K10" si="0">$E7*G7</f>
        <v>96.96</v>
      </c>
      <c r="K7" s="52">
        <f t="shared" si="0"/>
        <v>130.39999999999998</v>
      </c>
    </row>
    <row r="8" spans="1:11" ht="30" x14ac:dyDescent="0.25">
      <c r="A8" s="49" t="s">
        <v>103</v>
      </c>
      <c r="B8" s="50" t="s">
        <v>91</v>
      </c>
      <c r="C8" s="49" t="s">
        <v>89</v>
      </c>
      <c r="D8" s="49" t="s">
        <v>90</v>
      </c>
      <c r="E8" s="51">
        <v>8</v>
      </c>
      <c r="F8" s="54">
        <f>0.05+4.13</f>
        <v>4.18</v>
      </c>
      <c r="G8" s="54">
        <v>9.06</v>
      </c>
      <c r="H8" s="52">
        <f>F8+G8</f>
        <v>13.24</v>
      </c>
      <c r="I8" s="52">
        <f>$E8*F8</f>
        <v>33.44</v>
      </c>
      <c r="J8" s="52">
        <f t="shared" si="0"/>
        <v>72.48</v>
      </c>
      <c r="K8" s="52">
        <f t="shared" si="0"/>
        <v>105.92</v>
      </c>
    </row>
    <row r="9" spans="1:11" ht="60" x14ac:dyDescent="0.25">
      <c r="A9" s="49" t="s">
        <v>76</v>
      </c>
      <c r="B9" s="50" t="s">
        <v>41</v>
      </c>
      <c r="C9" s="49" t="s">
        <v>89</v>
      </c>
      <c r="D9" s="49" t="s">
        <v>92</v>
      </c>
      <c r="E9" s="51">
        <v>4</v>
      </c>
      <c r="F9" s="54">
        <v>117.13</v>
      </c>
      <c r="G9" s="54">
        <v>0</v>
      </c>
      <c r="H9" s="52">
        <f>F9+G9</f>
        <v>117.13</v>
      </c>
      <c r="I9" s="52">
        <f>$E9*F9</f>
        <v>468.52</v>
      </c>
      <c r="J9" s="52">
        <f t="shared" ref="J9" si="1">$E9*G9</f>
        <v>0</v>
      </c>
      <c r="K9" s="52">
        <f t="shared" ref="K9" si="2">$E9*H9</f>
        <v>468.52</v>
      </c>
    </row>
    <row r="10" spans="1:11" ht="30" x14ac:dyDescent="0.25">
      <c r="A10" s="49" t="s">
        <v>78</v>
      </c>
      <c r="B10" s="50" t="s">
        <v>79</v>
      </c>
      <c r="C10" s="49" t="s">
        <v>89</v>
      </c>
      <c r="D10" s="49" t="s">
        <v>92</v>
      </c>
      <c r="E10" s="51">
        <v>4</v>
      </c>
      <c r="F10" s="54">
        <v>3.76</v>
      </c>
      <c r="G10" s="54">
        <v>17.82</v>
      </c>
      <c r="H10" s="52">
        <f>F10+G10</f>
        <v>21.58</v>
      </c>
      <c r="I10" s="52">
        <f>$E10*F10</f>
        <v>15.04</v>
      </c>
      <c r="J10" s="52">
        <f t="shared" si="0"/>
        <v>71.28</v>
      </c>
      <c r="K10" s="52">
        <f t="shared" si="0"/>
        <v>86.32</v>
      </c>
    </row>
    <row r="12" spans="1:11" x14ac:dyDescent="0.25">
      <c r="I12" s="48" t="s">
        <v>100</v>
      </c>
      <c r="J12" s="48" t="s">
        <v>101</v>
      </c>
      <c r="K12" s="48" t="s">
        <v>37</v>
      </c>
    </row>
    <row r="13" spans="1:11" x14ac:dyDescent="0.25">
      <c r="H13" s="48" t="s">
        <v>99</v>
      </c>
      <c r="I13" s="53">
        <f>SUM(I7:I10)</f>
        <v>550.43999999999994</v>
      </c>
      <c r="J13" s="53">
        <f t="shared" ref="J13:K13" si="3">SUM(J7:J10)</f>
        <v>240.72</v>
      </c>
      <c r="K13" s="53">
        <f t="shared" si="3"/>
        <v>791.15999999999985</v>
      </c>
    </row>
  </sheetData>
  <mergeCells count="2">
    <mergeCell ref="A4:G4"/>
    <mergeCell ref="A6:B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0"/>
  <sheetViews>
    <sheetView topLeftCell="A25" zoomScale="85" zoomScaleNormal="85" workbookViewId="0">
      <selection activeCell="Q12" sqref="Q12"/>
    </sheetView>
  </sheetViews>
  <sheetFormatPr defaultRowHeight="15" x14ac:dyDescent="0.25"/>
  <cols>
    <col min="1" max="1" width="14.85546875" style="1" bestFit="1" customWidth="1"/>
    <col min="2" max="2" width="6.85546875" style="1" bestFit="1" customWidth="1"/>
    <col min="3" max="3" width="13.5703125" style="1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hidden="1" customWidth="1"/>
    <col min="9" max="9" width="18" style="1" hidden="1" customWidth="1"/>
    <col min="10" max="10" width="8.85546875" style="1" hidden="1" customWidth="1"/>
    <col min="11" max="11" width="17.7109375" style="1" hidden="1" customWidth="1"/>
    <col min="12" max="12" width="16.7109375" style="1" hidden="1" customWidth="1"/>
    <col min="13" max="13" width="14.5703125" style="1" bestFit="1" customWidth="1"/>
    <col min="14" max="14" width="2.57031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55" t="s">
        <v>115</v>
      </c>
      <c r="E2" s="56" t="s">
        <v>116</v>
      </c>
      <c r="J2" s="24"/>
      <c r="O2" s="73" t="s">
        <v>121</v>
      </c>
      <c r="P2" s="74"/>
      <c r="Q2" s="74"/>
      <c r="R2" s="74"/>
      <c r="S2" s="74"/>
      <c r="T2" s="74"/>
      <c r="V2" s="60" t="s">
        <v>118</v>
      </c>
      <c r="W2" s="60"/>
    </row>
    <row r="3" spans="1:23" x14ac:dyDescent="0.25">
      <c r="D3" s="55" t="s">
        <v>117</v>
      </c>
      <c r="E3" s="57">
        <v>43344</v>
      </c>
    </row>
    <row r="4" spans="1:23" ht="15.75" thickBot="1" x14ac:dyDescent="0.3">
      <c r="O4" s="75" t="s">
        <v>24</v>
      </c>
      <c r="P4" s="76"/>
      <c r="Q4" s="75" t="s">
        <v>25</v>
      </c>
      <c r="R4" s="76"/>
      <c r="S4" s="75" t="s">
        <v>36</v>
      </c>
      <c r="T4" s="76"/>
    </row>
    <row r="5" spans="1:23" ht="15.75" thickBot="1" x14ac:dyDescent="0.3">
      <c r="A5" s="66" t="s">
        <v>54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8"/>
      <c r="O5" s="58" t="s">
        <v>26</v>
      </c>
      <c r="P5" s="58" t="s">
        <v>27</v>
      </c>
      <c r="Q5" s="58" t="s">
        <v>26</v>
      </c>
      <c r="R5" s="58" t="s">
        <v>27</v>
      </c>
      <c r="S5" s="58" t="s">
        <v>26</v>
      </c>
      <c r="T5" s="58" t="s">
        <v>27</v>
      </c>
      <c r="V5" s="25" t="s">
        <v>26</v>
      </c>
      <c r="W5" s="25" t="s">
        <v>27</v>
      </c>
    </row>
    <row r="6" spans="1:23" ht="15.75" thickBot="1" x14ac:dyDescent="0.3"/>
    <row r="7" spans="1:23" ht="15.75" thickBot="1" x14ac:dyDescent="0.3">
      <c r="A7" s="70" t="s">
        <v>55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23" x14ac:dyDescent="0.25">
      <c r="A8" s="65" t="s">
        <v>13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9"/>
      <c r="O8" s="65"/>
      <c r="P8" s="65"/>
      <c r="Q8" s="65"/>
      <c r="R8" s="65"/>
      <c r="S8" s="65"/>
      <c r="T8" s="65"/>
    </row>
    <row r="9" spans="1:23" x14ac:dyDescent="0.25">
      <c r="A9" s="2" t="s">
        <v>1</v>
      </c>
      <c r="B9" s="3" t="s">
        <v>2</v>
      </c>
      <c r="C9" s="3" t="s">
        <v>3</v>
      </c>
      <c r="D9" s="3" t="s">
        <v>4</v>
      </c>
      <c r="E9" s="4" t="s">
        <v>5</v>
      </c>
      <c r="F9" s="3" t="s">
        <v>6</v>
      </c>
      <c r="G9" s="3" t="s">
        <v>28</v>
      </c>
      <c r="H9" s="3" t="s">
        <v>29</v>
      </c>
      <c r="I9" s="5" t="s">
        <v>30</v>
      </c>
      <c r="J9" s="5" t="s">
        <v>31</v>
      </c>
      <c r="K9" s="3" t="s">
        <v>32</v>
      </c>
      <c r="L9" s="3" t="s">
        <v>33</v>
      </c>
      <c r="M9" s="5" t="s">
        <v>34</v>
      </c>
    </row>
    <row r="10" spans="1:23" x14ac:dyDescent="0.25">
      <c r="A10" s="35" t="s">
        <v>14</v>
      </c>
      <c r="B10" s="35" t="s">
        <v>8</v>
      </c>
      <c r="C10" s="35" t="s">
        <v>15</v>
      </c>
      <c r="D10" s="15" t="s">
        <v>16</v>
      </c>
      <c r="E10" s="13">
        <v>1</v>
      </c>
      <c r="F10" s="7" t="s">
        <v>66</v>
      </c>
      <c r="G10" s="36">
        <v>218.54</v>
      </c>
      <c r="H10" s="36">
        <v>0</v>
      </c>
      <c r="I10" s="37">
        <f>G10+H10</f>
        <v>218.54</v>
      </c>
      <c r="J10" s="38">
        <v>0.2666</v>
      </c>
      <c r="K10" s="39">
        <f>$E10*G10*(1+$J10)</f>
        <v>276.80276399999997</v>
      </c>
      <c r="L10" s="39">
        <f t="shared" ref="L10:M12" si="0">$E10*H10*(1+$J10)</f>
        <v>0</v>
      </c>
      <c r="M10" s="39">
        <f t="shared" si="0"/>
        <v>276.80276399999997</v>
      </c>
      <c r="O10" s="33">
        <v>1</v>
      </c>
      <c r="P10" s="34">
        <f>O10*$M10</f>
        <v>276.80276399999997</v>
      </c>
      <c r="Q10" s="27"/>
      <c r="R10" s="27"/>
      <c r="S10" s="27"/>
      <c r="T10" s="27"/>
      <c r="V10" s="28">
        <f>O10+Q10+S10</f>
        <v>1</v>
      </c>
      <c r="W10" s="8">
        <f>P10+R10+T10</f>
        <v>276.80276399999997</v>
      </c>
    </row>
    <row r="11" spans="1:23" ht="30" x14ac:dyDescent="0.25">
      <c r="A11" s="6" t="s">
        <v>7</v>
      </c>
      <c r="B11" s="16" t="s">
        <v>9</v>
      </c>
      <c r="C11" s="14" t="s">
        <v>67</v>
      </c>
      <c r="D11" s="15" t="s">
        <v>17</v>
      </c>
      <c r="E11" s="13">
        <v>20</v>
      </c>
      <c r="F11" s="7" t="s">
        <v>42</v>
      </c>
      <c r="G11" s="36">
        <v>0.4</v>
      </c>
      <c r="H11" s="36">
        <v>70.260000000000005</v>
      </c>
      <c r="I11" s="37">
        <f t="shared" ref="I11:I12" si="1">G11+H11</f>
        <v>70.660000000000011</v>
      </c>
      <c r="J11" s="38">
        <v>0.2666</v>
      </c>
      <c r="K11" s="39">
        <f t="shared" ref="K11:K12" si="2">$E11*G11*(1+$J11)</f>
        <v>10.1328</v>
      </c>
      <c r="L11" s="39">
        <f t="shared" si="0"/>
        <v>1779.8263199999999</v>
      </c>
      <c r="M11" s="39">
        <f t="shared" si="0"/>
        <v>1789.9591200000002</v>
      </c>
      <c r="O11" s="33">
        <v>0.5</v>
      </c>
      <c r="P11" s="34">
        <f>O11*$M11</f>
        <v>894.97956000000011</v>
      </c>
      <c r="Q11" s="33">
        <v>0.5</v>
      </c>
      <c r="R11" s="34">
        <f>Q11*$M11</f>
        <v>894.97956000000011</v>
      </c>
      <c r="S11" s="27"/>
      <c r="T11" s="27"/>
      <c r="V11" s="28">
        <f t="shared" ref="V11:W12" si="3">O11+Q11+S11</f>
        <v>1</v>
      </c>
      <c r="W11" s="8">
        <f t="shared" si="3"/>
        <v>1789.9591200000002</v>
      </c>
    </row>
    <row r="12" spans="1:23" ht="30" x14ac:dyDescent="0.25">
      <c r="A12" s="6" t="s">
        <v>7</v>
      </c>
      <c r="B12" s="16" t="s">
        <v>10</v>
      </c>
      <c r="C12" s="14" t="s">
        <v>68</v>
      </c>
      <c r="D12" s="15" t="s">
        <v>18</v>
      </c>
      <c r="E12" s="13">
        <v>40</v>
      </c>
      <c r="F12" s="7" t="s">
        <v>42</v>
      </c>
      <c r="G12" s="36">
        <v>2.99</v>
      </c>
      <c r="H12" s="36">
        <v>19.010000000000002</v>
      </c>
      <c r="I12" s="37">
        <f t="shared" si="1"/>
        <v>22</v>
      </c>
      <c r="J12" s="38">
        <v>0.2666</v>
      </c>
      <c r="K12" s="39">
        <f t="shared" si="2"/>
        <v>151.48536000000001</v>
      </c>
      <c r="L12" s="39">
        <f t="shared" si="0"/>
        <v>963.12264000000005</v>
      </c>
      <c r="M12" s="39">
        <f t="shared" si="0"/>
        <v>1114.6079999999999</v>
      </c>
      <c r="O12" s="33">
        <v>0.5</v>
      </c>
      <c r="P12" s="34">
        <f>O12*$M12</f>
        <v>557.30399999999997</v>
      </c>
      <c r="Q12" s="33">
        <v>0.5</v>
      </c>
      <c r="R12" s="34">
        <f>Q12*$M12</f>
        <v>557.30399999999997</v>
      </c>
      <c r="S12" s="27"/>
      <c r="T12" s="27"/>
      <c r="V12" s="28">
        <f t="shared" si="3"/>
        <v>1</v>
      </c>
      <c r="W12" s="8">
        <f t="shared" si="3"/>
        <v>1114.6079999999999</v>
      </c>
    </row>
    <row r="13" spans="1:23" x14ac:dyDescent="0.25">
      <c r="A13" s="18"/>
      <c r="B13" s="19"/>
      <c r="C13" s="40"/>
      <c r="D13" s="21"/>
      <c r="E13" s="22"/>
      <c r="F13" s="23"/>
      <c r="G13" s="23"/>
      <c r="H13" s="23"/>
      <c r="I13" s="31" t="s">
        <v>35</v>
      </c>
      <c r="J13" s="31"/>
      <c r="K13" s="32">
        <f t="shared" ref="K13:L13" si="4">SUM(K10:K12)</f>
        <v>438.42092399999996</v>
      </c>
      <c r="L13" s="32">
        <f t="shared" si="4"/>
        <v>2742.9489599999997</v>
      </c>
      <c r="M13" s="32">
        <f>SUM(M10:M12)</f>
        <v>3181.3698839999997</v>
      </c>
      <c r="P13" s="32">
        <f>SUM(P10:P12)</f>
        <v>1729.0863239999999</v>
      </c>
      <c r="R13" s="32">
        <f>SUM(R10:R12)</f>
        <v>1452.2835600000001</v>
      </c>
      <c r="T13" s="32">
        <f>SUM(T10:T12)</f>
        <v>0</v>
      </c>
    </row>
    <row r="14" spans="1:23" ht="15.75" thickBot="1" x14ac:dyDescent="0.3"/>
    <row r="15" spans="1:23" ht="15.75" thickBot="1" x14ac:dyDescent="0.3">
      <c r="A15" s="70" t="s">
        <v>56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2"/>
    </row>
    <row r="16" spans="1:23" ht="15.75" thickBot="1" x14ac:dyDescent="0.3">
      <c r="A16" s="65" t="s">
        <v>0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9"/>
      <c r="O16" s="65"/>
      <c r="P16" s="65"/>
      <c r="Q16" s="65"/>
      <c r="R16" s="65"/>
      <c r="S16" s="65"/>
      <c r="T16" s="65"/>
    </row>
    <row r="17" spans="1:23" x14ac:dyDescent="0.25">
      <c r="A17" s="9" t="s">
        <v>1</v>
      </c>
      <c r="B17" s="10" t="s">
        <v>2</v>
      </c>
      <c r="C17" s="10" t="s">
        <v>3</v>
      </c>
      <c r="D17" s="11" t="s">
        <v>4</v>
      </c>
      <c r="E17" s="4" t="s">
        <v>5</v>
      </c>
      <c r="F17" s="3" t="s">
        <v>6</v>
      </c>
      <c r="G17" s="3" t="s">
        <v>28</v>
      </c>
      <c r="H17" s="3" t="s">
        <v>29</v>
      </c>
      <c r="I17" s="5" t="s">
        <v>30</v>
      </c>
      <c r="J17" s="5" t="s">
        <v>31</v>
      </c>
      <c r="K17" s="3" t="s">
        <v>32</v>
      </c>
      <c r="L17" s="3" t="s">
        <v>33</v>
      </c>
      <c r="M17" s="5" t="s">
        <v>34</v>
      </c>
    </row>
    <row r="18" spans="1:23" x14ac:dyDescent="0.25">
      <c r="A18" s="6" t="s">
        <v>7</v>
      </c>
      <c r="B18" s="6" t="s">
        <v>8</v>
      </c>
      <c r="C18" s="17" t="s">
        <v>69</v>
      </c>
      <c r="D18" s="12" t="s">
        <v>19</v>
      </c>
      <c r="E18" s="13">
        <v>6</v>
      </c>
      <c r="F18" s="6" t="s">
        <v>20</v>
      </c>
      <c r="G18" s="36">
        <f>0.15+271.29</f>
        <v>271.44</v>
      </c>
      <c r="H18" s="36">
        <v>30.78</v>
      </c>
      <c r="I18" s="37">
        <f t="shared" ref="I18:I22" si="5">G18+H18</f>
        <v>302.22000000000003</v>
      </c>
      <c r="J18" s="38">
        <v>0.2666</v>
      </c>
      <c r="K18" s="39">
        <f t="shared" ref="K18:M22" si="6">$E18*G18*(1+$J18)</f>
        <v>2062.8354239999999</v>
      </c>
      <c r="L18" s="39">
        <f t="shared" si="6"/>
        <v>233.91568799999999</v>
      </c>
      <c r="M18" s="39">
        <f t="shared" si="6"/>
        <v>2296.7511119999999</v>
      </c>
      <c r="O18" s="33">
        <v>1</v>
      </c>
      <c r="P18" s="34">
        <f>O18*$M18</f>
        <v>2296.7511119999999</v>
      </c>
      <c r="Q18" s="27"/>
      <c r="R18" s="27"/>
      <c r="S18" s="27"/>
      <c r="T18" s="27"/>
      <c r="V18" s="28">
        <f t="shared" ref="V18:W22" si="7">O18+Q18+S18</f>
        <v>1</v>
      </c>
      <c r="W18" s="8">
        <f t="shared" si="7"/>
        <v>2296.7511119999999</v>
      </c>
    </row>
    <row r="19" spans="1:23" ht="60" x14ac:dyDescent="0.25">
      <c r="A19" s="6" t="s">
        <v>7</v>
      </c>
      <c r="B19" s="6" t="s">
        <v>9</v>
      </c>
      <c r="C19" s="17" t="s">
        <v>70</v>
      </c>
      <c r="D19" s="41" t="s">
        <v>71</v>
      </c>
      <c r="E19" s="13">
        <v>2</v>
      </c>
      <c r="F19" s="6" t="s">
        <v>21</v>
      </c>
      <c r="G19" s="36">
        <v>394.53</v>
      </c>
      <c r="H19" s="36">
        <v>0</v>
      </c>
      <c r="I19" s="37">
        <f t="shared" si="5"/>
        <v>394.53</v>
      </c>
      <c r="J19" s="38">
        <v>0.2666</v>
      </c>
      <c r="K19" s="39">
        <f t="shared" si="6"/>
        <v>999.42339599999991</v>
      </c>
      <c r="L19" s="39">
        <f t="shared" si="6"/>
        <v>0</v>
      </c>
      <c r="M19" s="39">
        <f t="shared" si="6"/>
        <v>999.42339599999991</v>
      </c>
      <c r="O19" s="33">
        <v>0.5</v>
      </c>
      <c r="P19" s="34">
        <f>O19*$M19</f>
        <v>499.71169799999996</v>
      </c>
      <c r="Q19" s="33">
        <v>0.5</v>
      </c>
      <c r="R19" s="34">
        <f>Q19*$M19</f>
        <v>499.71169799999996</v>
      </c>
      <c r="S19" s="27"/>
      <c r="T19" s="27"/>
      <c r="V19" s="28">
        <f t="shared" si="7"/>
        <v>1</v>
      </c>
      <c r="W19" s="8">
        <f t="shared" si="7"/>
        <v>999.42339599999991</v>
      </c>
    </row>
    <row r="20" spans="1:23" ht="60" x14ac:dyDescent="0.25">
      <c r="A20" s="6" t="s">
        <v>7</v>
      </c>
      <c r="B20" s="6" t="s">
        <v>10</v>
      </c>
      <c r="C20" s="17" t="s">
        <v>70</v>
      </c>
      <c r="D20" s="41" t="s">
        <v>71</v>
      </c>
      <c r="E20" s="13">
        <v>2</v>
      </c>
      <c r="F20" s="6" t="s">
        <v>21</v>
      </c>
      <c r="G20" s="36">
        <v>394.53</v>
      </c>
      <c r="H20" s="36">
        <v>0</v>
      </c>
      <c r="I20" s="37">
        <f t="shared" si="5"/>
        <v>394.53</v>
      </c>
      <c r="J20" s="38">
        <v>0.2666</v>
      </c>
      <c r="K20" s="39">
        <f t="shared" si="6"/>
        <v>999.42339599999991</v>
      </c>
      <c r="L20" s="39">
        <f t="shared" si="6"/>
        <v>0</v>
      </c>
      <c r="M20" s="39">
        <f t="shared" si="6"/>
        <v>999.42339599999991</v>
      </c>
      <c r="O20" s="33">
        <v>0.5</v>
      </c>
      <c r="P20" s="34">
        <f>O20*$M20</f>
        <v>499.71169799999996</v>
      </c>
      <c r="Q20" s="33">
        <v>0.5</v>
      </c>
      <c r="R20" s="34">
        <f>Q20*$M20</f>
        <v>499.71169799999996</v>
      </c>
      <c r="S20" s="27"/>
      <c r="T20" s="27"/>
      <c r="V20" s="28">
        <f t="shared" si="7"/>
        <v>1</v>
      </c>
      <c r="W20" s="8">
        <f t="shared" si="7"/>
        <v>999.42339599999991</v>
      </c>
    </row>
    <row r="21" spans="1:23" x14ac:dyDescent="0.25">
      <c r="A21" s="6" t="s">
        <v>7</v>
      </c>
      <c r="B21" s="6" t="s">
        <v>11</v>
      </c>
      <c r="C21" s="17" t="s">
        <v>72</v>
      </c>
      <c r="D21" s="12" t="s">
        <v>22</v>
      </c>
      <c r="E21" s="26">
        <v>239.12</v>
      </c>
      <c r="F21" s="6" t="s">
        <v>20</v>
      </c>
      <c r="G21" s="36">
        <f>56.86+0.01</f>
        <v>56.87</v>
      </c>
      <c r="H21" s="36">
        <v>4.5199999999999996</v>
      </c>
      <c r="I21" s="37">
        <f t="shared" si="5"/>
        <v>61.39</v>
      </c>
      <c r="J21" s="38">
        <v>0.2666</v>
      </c>
      <c r="K21" s="39">
        <f t="shared" si="6"/>
        <v>17224.18232304</v>
      </c>
      <c r="L21" s="39">
        <f t="shared" si="6"/>
        <v>1368.9696518399999</v>
      </c>
      <c r="M21" s="39">
        <f t="shared" si="6"/>
        <v>18593.151974880002</v>
      </c>
      <c r="O21" s="33">
        <v>1</v>
      </c>
      <c r="P21" s="34">
        <f>O21*$M21</f>
        <v>18593.151974880002</v>
      </c>
      <c r="Q21" s="27"/>
      <c r="R21" s="27"/>
      <c r="S21" s="27"/>
      <c r="T21" s="27"/>
      <c r="V21" s="28">
        <f t="shared" si="7"/>
        <v>1</v>
      </c>
      <c r="W21" s="8">
        <f t="shared" si="7"/>
        <v>18593.151974880002</v>
      </c>
    </row>
    <row r="22" spans="1:23" ht="45" x14ac:dyDescent="0.25">
      <c r="A22" s="6" t="s">
        <v>7</v>
      </c>
      <c r="B22" s="6" t="s">
        <v>12</v>
      </c>
      <c r="C22" s="17" t="s">
        <v>73</v>
      </c>
      <c r="D22" s="12" t="s">
        <v>23</v>
      </c>
      <c r="E22" s="26">
        <v>498.14</v>
      </c>
      <c r="F22" s="6" t="s">
        <v>20</v>
      </c>
      <c r="G22" s="36">
        <v>1.26</v>
      </c>
      <c r="H22" s="36">
        <v>2.23</v>
      </c>
      <c r="I22" s="37">
        <f t="shared" si="5"/>
        <v>3.49</v>
      </c>
      <c r="J22" s="38">
        <v>0.2666</v>
      </c>
      <c r="K22" s="39">
        <f t="shared" si="6"/>
        <v>794.98959623999997</v>
      </c>
      <c r="L22" s="39">
        <f t="shared" si="6"/>
        <v>1407.00539652</v>
      </c>
      <c r="M22" s="39">
        <f t="shared" si="6"/>
        <v>2201.9949927600001</v>
      </c>
      <c r="O22" s="33">
        <v>1</v>
      </c>
      <c r="P22" s="34">
        <f>O22*$M22</f>
        <v>2201.9949927600001</v>
      </c>
      <c r="Q22" s="27"/>
      <c r="R22" s="27"/>
      <c r="S22" s="27"/>
      <c r="T22" s="27"/>
      <c r="V22" s="28">
        <f t="shared" si="7"/>
        <v>1</v>
      </c>
      <c r="W22" s="8">
        <f t="shared" si="7"/>
        <v>2201.9949927600001</v>
      </c>
    </row>
    <row r="23" spans="1:23" x14ac:dyDescent="0.25">
      <c r="I23" s="31" t="s">
        <v>35</v>
      </c>
      <c r="J23" s="31"/>
      <c r="K23" s="32">
        <f t="shared" ref="K23:L23" si="8">SUM(K18:K22)</f>
        <v>22080.854135280002</v>
      </c>
      <c r="L23" s="32">
        <f t="shared" si="8"/>
        <v>3009.8907363600001</v>
      </c>
      <c r="M23" s="32">
        <f>SUM(M18:M22)</f>
        <v>25090.744871639999</v>
      </c>
      <c r="P23" s="32">
        <f>SUM(P18:P22)</f>
        <v>24091.321475640001</v>
      </c>
      <c r="R23" s="32">
        <f>SUM(R18:R22)</f>
        <v>999.42339599999991</v>
      </c>
      <c r="T23" s="32">
        <f>SUM(T18:T22)</f>
        <v>0</v>
      </c>
    </row>
    <row r="24" spans="1:23" ht="15.75" thickBot="1" x14ac:dyDescent="0.3"/>
    <row r="25" spans="1:23" ht="15.75" thickBot="1" x14ac:dyDescent="0.3">
      <c r="A25" s="70" t="s">
        <v>57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2"/>
    </row>
    <row r="26" spans="1:23" x14ac:dyDescent="0.25">
      <c r="A26" s="65" t="s">
        <v>38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9"/>
      <c r="O26" s="65"/>
      <c r="P26" s="65"/>
      <c r="Q26" s="65"/>
      <c r="R26" s="65"/>
      <c r="S26" s="65"/>
      <c r="T26" s="65"/>
    </row>
    <row r="27" spans="1:23" x14ac:dyDescent="0.25">
      <c r="A27" s="2" t="s">
        <v>1</v>
      </c>
      <c r="B27" s="3" t="s">
        <v>2</v>
      </c>
      <c r="C27" s="3" t="s">
        <v>3</v>
      </c>
      <c r="D27" s="3" t="s">
        <v>4</v>
      </c>
      <c r="E27" s="4" t="s">
        <v>5</v>
      </c>
      <c r="F27" s="3" t="s">
        <v>6</v>
      </c>
      <c r="G27" s="3" t="s">
        <v>28</v>
      </c>
      <c r="H27" s="3" t="s">
        <v>29</v>
      </c>
      <c r="I27" s="5" t="s">
        <v>30</v>
      </c>
      <c r="J27" s="5" t="s">
        <v>31</v>
      </c>
      <c r="K27" s="3" t="s">
        <v>32</v>
      </c>
      <c r="L27" s="3" t="s">
        <v>33</v>
      </c>
      <c r="M27" s="5" t="s">
        <v>34</v>
      </c>
    </row>
    <row r="28" spans="1:23" x14ac:dyDescent="0.25">
      <c r="A28" s="14" t="s">
        <v>14</v>
      </c>
      <c r="B28" s="14" t="s">
        <v>8</v>
      </c>
      <c r="C28" s="14" t="s">
        <v>15</v>
      </c>
      <c r="D28" s="15" t="s">
        <v>16</v>
      </c>
      <c r="E28" s="13">
        <v>1</v>
      </c>
      <c r="F28" s="7" t="s">
        <v>66</v>
      </c>
      <c r="G28" s="36">
        <v>218.54</v>
      </c>
      <c r="H28" s="36">
        <v>0</v>
      </c>
      <c r="I28" s="37">
        <f t="shared" ref="I28:I30" si="9">G28+H28</f>
        <v>218.54</v>
      </c>
      <c r="J28" s="38">
        <v>0.2666</v>
      </c>
      <c r="K28" s="39">
        <f t="shared" ref="K28:M30" si="10">$E28*G28*(1+$J28)</f>
        <v>276.80276399999997</v>
      </c>
      <c r="L28" s="39">
        <f t="shared" si="10"/>
        <v>0</v>
      </c>
      <c r="M28" s="39">
        <f t="shared" si="10"/>
        <v>276.80276399999997</v>
      </c>
      <c r="O28" s="33">
        <v>1</v>
      </c>
      <c r="P28" s="34">
        <f>O28*$M28</f>
        <v>276.80276399999997</v>
      </c>
      <c r="Q28" s="27"/>
      <c r="R28" s="27"/>
      <c r="S28" s="27"/>
      <c r="T28" s="27"/>
      <c r="V28" s="28">
        <f t="shared" ref="V28:W30" si="11">O28+Q28+S28</f>
        <v>1</v>
      </c>
      <c r="W28" s="8">
        <f t="shared" si="11"/>
        <v>276.80276399999997</v>
      </c>
    </row>
    <row r="29" spans="1:23" ht="30" x14ac:dyDescent="0.25">
      <c r="A29" s="6" t="s">
        <v>7</v>
      </c>
      <c r="B29" s="16" t="s">
        <v>9</v>
      </c>
      <c r="C29" s="14" t="s">
        <v>67</v>
      </c>
      <c r="D29" s="15" t="s">
        <v>17</v>
      </c>
      <c r="E29" s="13">
        <v>160</v>
      </c>
      <c r="F29" s="7" t="s">
        <v>42</v>
      </c>
      <c r="G29" s="36">
        <v>0.4</v>
      </c>
      <c r="H29" s="36">
        <v>70.260000000000005</v>
      </c>
      <c r="I29" s="37">
        <f t="shared" si="9"/>
        <v>70.660000000000011</v>
      </c>
      <c r="J29" s="38">
        <v>0.2666</v>
      </c>
      <c r="K29" s="39">
        <f t="shared" si="10"/>
        <v>81.062399999999997</v>
      </c>
      <c r="L29" s="39">
        <f t="shared" si="10"/>
        <v>14238.610559999999</v>
      </c>
      <c r="M29" s="39">
        <f t="shared" si="10"/>
        <v>14319.672960000002</v>
      </c>
      <c r="O29" s="27"/>
      <c r="P29" s="27"/>
      <c r="Q29" s="33">
        <v>0.5</v>
      </c>
      <c r="R29" s="34">
        <f>Q29*$M29</f>
        <v>7159.8364800000008</v>
      </c>
      <c r="S29" s="33">
        <v>0.5</v>
      </c>
      <c r="T29" s="34">
        <f>S29*$M29</f>
        <v>7159.8364800000008</v>
      </c>
      <c r="V29" s="28">
        <f t="shared" si="11"/>
        <v>1</v>
      </c>
      <c r="W29" s="8">
        <f t="shared" si="11"/>
        <v>14319.672960000002</v>
      </c>
    </row>
    <row r="30" spans="1:23" ht="30" x14ac:dyDescent="0.25">
      <c r="A30" s="6" t="s">
        <v>7</v>
      </c>
      <c r="B30" s="16" t="s">
        <v>10</v>
      </c>
      <c r="C30" s="14" t="s">
        <v>68</v>
      </c>
      <c r="D30" s="15" t="s">
        <v>18</v>
      </c>
      <c r="E30" s="13">
        <v>320</v>
      </c>
      <c r="F30" s="7" t="s">
        <v>42</v>
      </c>
      <c r="G30" s="36">
        <v>2.99</v>
      </c>
      <c r="H30" s="36">
        <v>19.010000000000002</v>
      </c>
      <c r="I30" s="37">
        <f t="shared" si="9"/>
        <v>22</v>
      </c>
      <c r="J30" s="38">
        <v>0.2666</v>
      </c>
      <c r="K30" s="39">
        <f t="shared" si="10"/>
        <v>1211.8828800000001</v>
      </c>
      <c r="L30" s="39">
        <f t="shared" si="10"/>
        <v>7704.9811200000004</v>
      </c>
      <c r="M30" s="39">
        <f t="shared" si="10"/>
        <v>8916.8639999999996</v>
      </c>
      <c r="O30" s="27"/>
      <c r="P30" s="27"/>
      <c r="Q30" s="33">
        <v>0.5</v>
      </c>
      <c r="R30" s="34">
        <f>Q30*$M30</f>
        <v>4458.4319999999998</v>
      </c>
      <c r="S30" s="33">
        <v>0.5</v>
      </c>
      <c r="T30" s="34">
        <f>S30*$M30</f>
        <v>4458.4319999999998</v>
      </c>
      <c r="V30" s="28">
        <f t="shared" si="11"/>
        <v>1</v>
      </c>
      <c r="W30" s="8">
        <f t="shared" si="11"/>
        <v>8916.8639999999996</v>
      </c>
    </row>
    <row r="31" spans="1:23" x14ac:dyDescent="0.25">
      <c r="A31" s="18"/>
      <c r="B31" s="19"/>
      <c r="C31" s="40"/>
      <c r="D31" s="21"/>
      <c r="E31" s="22"/>
      <c r="F31" s="23"/>
      <c r="G31" s="23"/>
      <c r="H31" s="23"/>
      <c r="I31" s="31" t="s">
        <v>35</v>
      </c>
      <c r="J31" s="31"/>
      <c r="K31" s="32">
        <f t="shared" ref="K31:L31" si="12">SUM(K28:K30)</f>
        <v>1569.7480439999999</v>
      </c>
      <c r="L31" s="32">
        <f t="shared" si="12"/>
        <v>21943.591679999998</v>
      </c>
      <c r="M31" s="32">
        <f>SUM(M28:M30)</f>
        <v>23513.339724000001</v>
      </c>
      <c r="P31" s="32">
        <f>SUM(P28:P30)</f>
        <v>276.80276399999997</v>
      </c>
      <c r="R31" s="32">
        <f>SUM(R28:R30)</f>
        <v>11618.268480000001</v>
      </c>
      <c r="T31" s="32">
        <f>SUM(T28:T30)</f>
        <v>11618.268480000001</v>
      </c>
    </row>
    <row r="32" spans="1:23" ht="15.75" thickBot="1" x14ac:dyDescent="0.3"/>
    <row r="33" spans="1:23" ht="15.75" thickBot="1" x14ac:dyDescent="0.3">
      <c r="A33" s="70" t="s">
        <v>58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2"/>
    </row>
    <row r="34" spans="1:23" ht="15.75" thickBot="1" x14ac:dyDescent="0.3">
      <c r="A34" s="65" t="s">
        <v>52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9"/>
      <c r="O34" s="65"/>
      <c r="P34" s="65"/>
      <c r="Q34" s="65"/>
      <c r="R34" s="65"/>
      <c r="S34" s="65"/>
      <c r="T34" s="65"/>
    </row>
    <row r="35" spans="1:23" x14ac:dyDescent="0.25">
      <c r="A35" s="9" t="s">
        <v>1</v>
      </c>
      <c r="B35" s="10" t="s">
        <v>2</v>
      </c>
      <c r="C35" s="10" t="s">
        <v>3</v>
      </c>
      <c r="D35" s="11" t="s">
        <v>4</v>
      </c>
      <c r="E35" s="4" t="s">
        <v>5</v>
      </c>
      <c r="F35" s="3" t="s">
        <v>6</v>
      </c>
      <c r="G35" s="3" t="s">
        <v>28</v>
      </c>
      <c r="H35" s="3" t="s">
        <v>29</v>
      </c>
      <c r="I35" s="5" t="s">
        <v>30</v>
      </c>
      <c r="J35" s="5" t="s">
        <v>31</v>
      </c>
      <c r="K35" s="3" t="s">
        <v>32</v>
      </c>
      <c r="L35" s="3" t="s">
        <v>33</v>
      </c>
      <c r="M35" s="5" t="s">
        <v>34</v>
      </c>
    </row>
    <row r="36" spans="1:23" ht="45" x14ac:dyDescent="0.25">
      <c r="A36" s="42" t="s">
        <v>74</v>
      </c>
      <c r="B36" s="43" t="s">
        <v>8</v>
      </c>
      <c r="C36" s="44" t="s">
        <v>15</v>
      </c>
      <c r="D36" s="12" t="s">
        <v>120</v>
      </c>
      <c r="E36" s="13">
        <v>1</v>
      </c>
      <c r="F36" s="6" t="s">
        <v>6</v>
      </c>
      <c r="G36" s="36">
        <v>99200</v>
      </c>
      <c r="H36" s="36">
        <v>0</v>
      </c>
      <c r="I36" s="37">
        <f t="shared" ref="I36:I38" si="13">G36+H36</f>
        <v>99200</v>
      </c>
      <c r="J36" s="47">
        <v>0.15160000000000001</v>
      </c>
      <c r="K36" s="39">
        <f t="shared" ref="K36:M38" si="14">$E36*G36*(1+$J36)</f>
        <v>114238.72</v>
      </c>
      <c r="L36" s="39">
        <f t="shared" si="14"/>
        <v>0</v>
      </c>
      <c r="M36" s="39">
        <f t="shared" si="14"/>
        <v>114238.72</v>
      </c>
      <c r="O36" s="27"/>
      <c r="P36" s="27"/>
      <c r="Q36" s="33">
        <v>0.2</v>
      </c>
      <c r="R36" s="34">
        <f t="shared" ref="R36:T38" si="15">Q36*$M36</f>
        <v>22847.744000000002</v>
      </c>
      <c r="S36" s="33">
        <v>0.8</v>
      </c>
      <c r="T36" s="34">
        <f t="shared" si="15"/>
        <v>91390.97600000001</v>
      </c>
      <c r="V36" s="28">
        <f t="shared" ref="V36:W38" si="16">O36+Q36+S36</f>
        <v>1</v>
      </c>
      <c r="W36" s="8">
        <f t="shared" si="16"/>
        <v>114238.72000000002</v>
      </c>
    </row>
    <row r="37" spans="1:23" ht="45" x14ac:dyDescent="0.25">
      <c r="A37" s="6" t="s">
        <v>7</v>
      </c>
      <c r="B37" s="6" t="s">
        <v>75</v>
      </c>
      <c r="C37" s="17" t="s">
        <v>76</v>
      </c>
      <c r="D37" s="12" t="s">
        <v>41</v>
      </c>
      <c r="E37" s="13">
        <v>40</v>
      </c>
      <c r="F37" s="6" t="s">
        <v>42</v>
      </c>
      <c r="G37" s="36">
        <v>117.13</v>
      </c>
      <c r="H37" s="36">
        <v>0</v>
      </c>
      <c r="I37" s="37">
        <f t="shared" si="13"/>
        <v>117.13</v>
      </c>
      <c r="J37" s="38">
        <v>0.2666</v>
      </c>
      <c r="K37" s="39">
        <f t="shared" si="14"/>
        <v>5934.2743199999995</v>
      </c>
      <c r="L37" s="39">
        <f t="shared" si="14"/>
        <v>0</v>
      </c>
      <c r="M37" s="39">
        <f t="shared" si="14"/>
        <v>5934.2743199999995</v>
      </c>
      <c r="O37" s="27"/>
      <c r="P37" s="27"/>
      <c r="Q37" s="27"/>
      <c r="R37" s="27"/>
      <c r="S37" s="33">
        <v>1</v>
      </c>
      <c r="T37" s="34">
        <f t="shared" si="15"/>
        <v>5934.2743199999995</v>
      </c>
      <c r="V37" s="28">
        <f t="shared" si="16"/>
        <v>1</v>
      </c>
      <c r="W37" s="8">
        <f t="shared" si="16"/>
        <v>5934.2743199999995</v>
      </c>
    </row>
    <row r="38" spans="1:23" ht="30" x14ac:dyDescent="0.25">
      <c r="A38" s="45" t="s">
        <v>7</v>
      </c>
      <c r="B38" s="45" t="s">
        <v>77</v>
      </c>
      <c r="C38" s="46" t="s">
        <v>78</v>
      </c>
      <c r="D38" s="12" t="s">
        <v>79</v>
      </c>
      <c r="E38" s="13">
        <v>40</v>
      </c>
      <c r="F38" s="6" t="s">
        <v>42</v>
      </c>
      <c r="G38" s="36">
        <v>3.76</v>
      </c>
      <c r="H38" s="36">
        <v>17.82</v>
      </c>
      <c r="I38" s="37">
        <f t="shared" si="13"/>
        <v>21.58</v>
      </c>
      <c r="J38" s="38">
        <v>0.2666</v>
      </c>
      <c r="K38" s="39">
        <f t="shared" si="14"/>
        <v>190.49663999999996</v>
      </c>
      <c r="L38" s="39">
        <f t="shared" si="14"/>
        <v>902.83247999999992</v>
      </c>
      <c r="M38" s="39">
        <f t="shared" si="14"/>
        <v>1093.3291199999999</v>
      </c>
      <c r="O38" s="27"/>
      <c r="P38" s="27"/>
      <c r="Q38" s="27"/>
      <c r="R38" s="27"/>
      <c r="S38" s="33">
        <v>1</v>
      </c>
      <c r="T38" s="34">
        <f t="shared" si="15"/>
        <v>1093.3291199999999</v>
      </c>
      <c r="V38" s="28">
        <f t="shared" si="16"/>
        <v>1</v>
      </c>
      <c r="W38" s="8">
        <f t="shared" si="16"/>
        <v>1093.3291199999999</v>
      </c>
    </row>
    <row r="39" spans="1:23" x14ac:dyDescent="0.25">
      <c r="I39" s="31" t="s">
        <v>35</v>
      </c>
      <c r="J39" s="31"/>
      <c r="K39" s="32">
        <f t="shared" ref="K39:L39" si="17">SUM(K36:K38)</f>
        <v>120363.49096</v>
      </c>
      <c r="L39" s="32">
        <f t="shared" si="17"/>
        <v>902.83247999999992</v>
      </c>
      <c r="M39" s="32">
        <f>SUM(M36:M38)</f>
        <v>121266.32343999999</v>
      </c>
      <c r="P39" s="32">
        <f>SUM(P36:P38)</f>
        <v>0</v>
      </c>
      <c r="R39" s="32">
        <f>SUM(R36:R38)</f>
        <v>22847.744000000002</v>
      </c>
      <c r="T39" s="32">
        <f>SUM(T36:T38)</f>
        <v>98418.579440000001</v>
      </c>
    </row>
    <row r="40" spans="1:23" ht="15.75" thickBot="1" x14ac:dyDescent="0.3"/>
    <row r="41" spans="1:23" ht="15.75" thickBot="1" x14ac:dyDescent="0.3">
      <c r="A41" s="65" t="s">
        <v>65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9"/>
      <c r="O41" s="65"/>
      <c r="P41" s="65"/>
      <c r="Q41" s="65"/>
      <c r="R41" s="65"/>
      <c r="S41" s="65"/>
      <c r="T41" s="65"/>
    </row>
    <row r="42" spans="1:23" x14ac:dyDescent="0.25">
      <c r="A42" s="9" t="s">
        <v>1</v>
      </c>
      <c r="B42" s="10" t="s">
        <v>2</v>
      </c>
      <c r="C42" s="10" t="s">
        <v>3</v>
      </c>
      <c r="D42" s="11" t="s">
        <v>4</v>
      </c>
      <c r="E42" s="4" t="s">
        <v>5</v>
      </c>
      <c r="F42" s="3" t="s">
        <v>6</v>
      </c>
      <c r="G42" s="3" t="s">
        <v>28</v>
      </c>
      <c r="H42" s="3" t="s">
        <v>29</v>
      </c>
      <c r="I42" s="5" t="s">
        <v>30</v>
      </c>
      <c r="J42" s="5" t="s">
        <v>31</v>
      </c>
      <c r="K42" s="3" t="s">
        <v>32</v>
      </c>
      <c r="L42" s="3" t="s">
        <v>33</v>
      </c>
      <c r="M42" s="5" t="s">
        <v>34</v>
      </c>
    </row>
    <row r="43" spans="1:23" x14ac:dyDescent="0.25">
      <c r="A43" s="6" t="s">
        <v>7</v>
      </c>
      <c r="B43" s="6" t="s">
        <v>43</v>
      </c>
      <c r="C43" s="17" t="s">
        <v>80</v>
      </c>
      <c r="D43" s="12" t="s">
        <v>81</v>
      </c>
      <c r="E43" s="13">
        <v>75</v>
      </c>
      <c r="F43" s="6" t="s">
        <v>39</v>
      </c>
      <c r="G43" s="36">
        <f>0.12+70.45</f>
        <v>70.570000000000007</v>
      </c>
      <c r="H43" s="36">
        <v>22.78</v>
      </c>
      <c r="I43" s="37">
        <f t="shared" ref="I43:I45" si="18">G43+H43</f>
        <v>93.350000000000009</v>
      </c>
      <c r="J43" s="38">
        <v>0.2666</v>
      </c>
      <c r="K43" s="39">
        <f t="shared" ref="K43:M45" si="19">$E43*G43*(1+$J43)</f>
        <v>6703.7971500000012</v>
      </c>
      <c r="L43" s="39">
        <f t="shared" si="19"/>
        <v>2163.9861000000001</v>
      </c>
      <c r="M43" s="39">
        <f t="shared" si="19"/>
        <v>8867.7832500000004</v>
      </c>
      <c r="O43" s="27"/>
      <c r="P43" s="27"/>
      <c r="Q43" s="27"/>
      <c r="R43" s="27"/>
      <c r="S43" s="33">
        <v>1</v>
      </c>
      <c r="T43" s="34">
        <f>S43*$M43</f>
        <v>8867.7832500000004</v>
      </c>
      <c r="V43" s="28">
        <f t="shared" ref="V43:W45" si="20">O43+Q43+S43</f>
        <v>1</v>
      </c>
      <c r="W43" s="8">
        <f t="shared" si="20"/>
        <v>8867.7832500000004</v>
      </c>
    </row>
    <row r="44" spans="1:23" ht="30" x14ac:dyDescent="0.25">
      <c r="A44" s="6" t="s">
        <v>7</v>
      </c>
      <c r="B44" s="6" t="s">
        <v>61</v>
      </c>
      <c r="C44" s="17" t="s">
        <v>82</v>
      </c>
      <c r="D44" s="12" t="s">
        <v>62</v>
      </c>
      <c r="E44" s="13">
        <v>10</v>
      </c>
      <c r="F44" s="6" t="s">
        <v>6</v>
      </c>
      <c r="G44" s="36">
        <f>0.1+84.87</f>
        <v>84.97</v>
      </c>
      <c r="H44" s="36">
        <v>25.34</v>
      </c>
      <c r="I44" s="37">
        <f t="shared" si="18"/>
        <v>110.31</v>
      </c>
      <c r="J44" s="38">
        <v>0.2666</v>
      </c>
      <c r="K44" s="39">
        <f t="shared" si="19"/>
        <v>1076.23002</v>
      </c>
      <c r="L44" s="39">
        <f t="shared" si="19"/>
        <v>320.95643999999999</v>
      </c>
      <c r="M44" s="39">
        <f t="shared" si="19"/>
        <v>1397.1864599999999</v>
      </c>
      <c r="O44" s="27"/>
      <c r="P44" s="27"/>
      <c r="Q44" s="27"/>
      <c r="R44" s="27"/>
      <c r="S44" s="33">
        <v>1</v>
      </c>
      <c r="T44" s="34">
        <f>S44*$M44</f>
        <v>1397.1864599999999</v>
      </c>
      <c r="V44" s="28">
        <f t="shared" si="20"/>
        <v>1</v>
      </c>
      <c r="W44" s="8">
        <f t="shared" si="20"/>
        <v>1397.1864599999999</v>
      </c>
    </row>
    <row r="45" spans="1:23" ht="30" x14ac:dyDescent="0.25">
      <c r="A45" s="42" t="s">
        <v>83</v>
      </c>
      <c r="B45" s="43" t="s">
        <v>63</v>
      </c>
      <c r="C45" s="44" t="s">
        <v>15</v>
      </c>
      <c r="D45" s="12" t="s">
        <v>64</v>
      </c>
      <c r="E45" s="13">
        <v>1</v>
      </c>
      <c r="F45" s="6" t="s">
        <v>6</v>
      </c>
      <c r="G45" s="36">
        <v>550.43999999999994</v>
      </c>
      <c r="H45" s="36">
        <v>240.72</v>
      </c>
      <c r="I45" s="37">
        <f t="shared" si="18"/>
        <v>791.16</v>
      </c>
      <c r="J45" s="38">
        <v>0.2666</v>
      </c>
      <c r="K45" s="39">
        <f t="shared" si="19"/>
        <v>697.18730399999993</v>
      </c>
      <c r="L45" s="39">
        <f t="shared" si="19"/>
        <v>304.89595199999997</v>
      </c>
      <c r="M45" s="39">
        <f t="shared" si="19"/>
        <v>1002.0832559999999</v>
      </c>
      <c r="O45" s="33">
        <v>0.5</v>
      </c>
      <c r="P45" s="34">
        <f>O45*$M45</f>
        <v>501.04162799999995</v>
      </c>
      <c r="Q45" s="27"/>
      <c r="R45" s="27"/>
      <c r="S45" s="33">
        <v>0.5</v>
      </c>
      <c r="T45" s="34">
        <f>S45*$M45</f>
        <v>501.04162799999995</v>
      </c>
      <c r="V45" s="28">
        <f t="shared" si="20"/>
        <v>1</v>
      </c>
      <c r="W45" s="8">
        <f t="shared" si="20"/>
        <v>1002.0832559999999</v>
      </c>
    </row>
    <row r="46" spans="1:23" x14ac:dyDescent="0.25">
      <c r="I46" s="31" t="s">
        <v>35</v>
      </c>
      <c r="J46" s="31"/>
      <c r="K46" s="32">
        <f t="shared" ref="K46:L46" si="21">SUM(K43:K45)</f>
        <v>8477.2144740000003</v>
      </c>
      <c r="L46" s="32">
        <f t="shared" si="21"/>
        <v>2789.8384919999999</v>
      </c>
      <c r="M46" s="32">
        <f>SUM(M43:M45)</f>
        <v>11267.052966000001</v>
      </c>
      <c r="P46" s="32">
        <f>SUM(P43:P45)</f>
        <v>501.04162799999995</v>
      </c>
      <c r="R46" s="32">
        <f>SUM(R43:R45)</f>
        <v>0</v>
      </c>
      <c r="T46" s="32">
        <f>SUM(T43:T45)</f>
        <v>10766.011338</v>
      </c>
    </row>
    <row r="47" spans="1:23" ht="15.75" thickBot="1" x14ac:dyDescent="0.3"/>
    <row r="48" spans="1:23" ht="15.75" thickBot="1" x14ac:dyDescent="0.3">
      <c r="A48" s="70" t="s">
        <v>59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2"/>
    </row>
    <row r="49" spans="1:23" x14ac:dyDescent="0.25">
      <c r="A49" s="65" t="s">
        <v>44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9"/>
      <c r="O49" s="65"/>
      <c r="P49" s="65"/>
      <c r="Q49" s="65"/>
      <c r="R49" s="65"/>
      <c r="S49" s="65"/>
      <c r="T49" s="65"/>
    </row>
    <row r="50" spans="1:23" x14ac:dyDescent="0.25">
      <c r="A50" s="2" t="s">
        <v>1</v>
      </c>
      <c r="B50" s="3" t="s">
        <v>2</v>
      </c>
      <c r="C50" s="3" t="s">
        <v>3</v>
      </c>
      <c r="D50" s="3" t="s">
        <v>4</v>
      </c>
      <c r="E50" s="4" t="s">
        <v>5</v>
      </c>
      <c r="F50" s="3" t="s">
        <v>6</v>
      </c>
      <c r="G50" s="3" t="s">
        <v>28</v>
      </c>
      <c r="H50" s="3" t="s">
        <v>29</v>
      </c>
      <c r="I50" s="5" t="s">
        <v>30</v>
      </c>
      <c r="J50" s="5" t="s">
        <v>31</v>
      </c>
      <c r="K50" s="3" t="s">
        <v>32</v>
      </c>
      <c r="L50" s="3" t="s">
        <v>33</v>
      </c>
      <c r="M50" s="5" t="s">
        <v>34</v>
      </c>
    </row>
    <row r="51" spans="1:23" x14ac:dyDescent="0.25">
      <c r="A51" s="14" t="s">
        <v>14</v>
      </c>
      <c r="B51" s="14" t="s">
        <v>8</v>
      </c>
      <c r="C51" s="14" t="s">
        <v>15</v>
      </c>
      <c r="D51" s="15" t="s">
        <v>16</v>
      </c>
      <c r="E51" s="13">
        <v>1</v>
      </c>
      <c r="F51" s="7" t="s">
        <v>66</v>
      </c>
      <c r="G51" s="36">
        <v>218.54</v>
      </c>
      <c r="H51" s="36">
        <v>0</v>
      </c>
      <c r="I51" s="37">
        <f t="shared" ref="I51:I53" si="22">G51+H51</f>
        <v>218.54</v>
      </c>
      <c r="J51" s="38">
        <v>0.2666</v>
      </c>
      <c r="K51" s="39">
        <f t="shared" ref="K51:M53" si="23">$E51*G51*(1+$J51)</f>
        <v>276.80276399999997</v>
      </c>
      <c r="L51" s="39">
        <f t="shared" si="23"/>
        <v>0</v>
      </c>
      <c r="M51" s="39">
        <f t="shared" si="23"/>
        <v>276.80276399999997</v>
      </c>
      <c r="O51" s="33">
        <v>1</v>
      </c>
      <c r="P51" s="34">
        <f t="shared" ref="P51:P53" si="24">O51*$M51</f>
        <v>276.80276399999997</v>
      </c>
      <c r="Q51" s="27"/>
      <c r="R51" s="27"/>
      <c r="S51" s="27"/>
      <c r="T51" s="27"/>
      <c r="V51" s="28">
        <f t="shared" ref="V51:W53" si="25">O51+Q51+S51</f>
        <v>1</v>
      </c>
      <c r="W51" s="8">
        <f t="shared" si="25"/>
        <v>276.80276399999997</v>
      </c>
    </row>
    <row r="52" spans="1:23" ht="30" x14ac:dyDescent="0.25">
      <c r="A52" s="6" t="s">
        <v>7</v>
      </c>
      <c r="B52" s="16" t="s">
        <v>9</v>
      </c>
      <c r="C52" s="14" t="s">
        <v>67</v>
      </c>
      <c r="D52" s="15" t="s">
        <v>17</v>
      </c>
      <c r="E52" s="13">
        <v>20</v>
      </c>
      <c r="F52" s="7" t="s">
        <v>42</v>
      </c>
      <c r="G52" s="36">
        <v>0.4</v>
      </c>
      <c r="H52" s="36">
        <v>70.260000000000005</v>
      </c>
      <c r="I52" s="37">
        <f t="shared" si="22"/>
        <v>70.660000000000011</v>
      </c>
      <c r="J52" s="38">
        <v>0.2666</v>
      </c>
      <c r="K52" s="39">
        <f t="shared" si="23"/>
        <v>10.1328</v>
      </c>
      <c r="L52" s="39">
        <f t="shared" si="23"/>
        <v>1779.8263199999999</v>
      </c>
      <c r="M52" s="39">
        <f t="shared" si="23"/>
        <v>1789.9591200000002</v>
      </c>
      <c r="O52" s="33">
        <v>1</v>
      </c>
      <c r="P52" s="34">
        <f t="shared" si="24"/>
        <v>1789.9591200000002</v>
      </c>
      <c r="Q52" s="27"/>
      <c r="R52" s="27"/>
      <c r="S52" s="27"/>
      <c r="T52" s="27"/>
      <c r="V52" s="28">
        <f t="shared" si="25"/>
        <v>1</v>
      </c>
      <c r="W52" s="8">
        <f t="shared" si="25"/>
        <v>1789.9591200000002</v>
      </c>
    </row>
    <row r="53" spans="1:23" ht="30" x14ac:dyDescent="0.25">
      <c r="A53" s="6" t="s">
        <v>7</v>
      </c>
      <c r="B53" s="16" t="s">
        <v>10</v>
      </c>
      <c r="C53" s="14" t="s">
        <v>68</v>
      </c>
      <c r="D53" s="15" t="s">
        <v>18</v>
      </c>
      <c r="E53" s="13">
        <v>40</v>
      </c>
      <c r="F53" s="7" t="s">
        <v>42</v>
      </c>
      <c r="G53" s="36">
        <v>2.99</v>
      </c>
      <c r="H53" s="36">
        <v>19.010000000000002</v>
      </c>
      <c r="I53" s="37">
        <f t="shared" si="22"/>
        <v>22</v>
      </c>
      <c r="J53" s="38">
        <v>0.2666</v>
      </c>
      <c r="K53" s="39">
        <f t="shared" si="23"/>
        <v>151.48536000000001</v>
      </c>
      <c r="L53" s="39">
        <f t="shared" si="23"/>
        <v>963.12264000000005</v>
      </c>
      <c r="M53" s="39">
        <f t="shared" si="23"/>
        <v>1114.6079999999999</v>
      </c>
      <c r="O53" s="33">
        <v>1</v>
      </c>
      <c r="P53" s="34">
        <f t="shared" si="24"/>
        <v>1114.6079999999999</v>
      </c>
      <c r="Q53" s="27"/>
      <c r="R53" s="27"/>
      <c r="S53" s="27"/>
      <c r="T53" s="27"/>
      <c r="V53" s="28">
        <f t="shared" si="25"/>
        <v>1</v>
      </c>
      <c r="W53" s="8">
        <f t="shared" si="25"/>
        <v>1114.6079999999999</v>
      </c>
    </row>
    <row r="54" spans="1:23" x14ac:dyDescent="0.25">
      <c r="A54" s="18"/>
      <c r="B54" s="19"/>
      <c r="C54" s="20"/>
      <c r="D54" s="21"/>
      <c r="E54" s="22"/>
      <c r="F54" s="23"/>
      <c r="G54" s="23"/>
      <c r="H54" s="23"/>
      <c r="I54" s="31" t="s">
        <v>35</v>
      </c>
      <c r="J54" s="31"/>
      <c r="K54" s="32">
        <f t="shared" ref="K54:L54" si="26">SUM(K51:K53)</f>
        <v>438.42092399999996</v>
      </c>
      <c r="L54" s="32">
        <f t="shared" si="26"/>
        <v>2742.9489599999997</v>
      </c>
      <c r="M54" s="32">
        <f>SUM(M51:M53)</f>
        <v>3181.3698839999997</v>
      </c>
      <c r="P54" s="32">
        <f>SUM(P51:P53)</f>
        <v>3181.3698839999997</v>
      </c>
      <c r="R54" s="32">
        <f>SUM(R51:R53)</f>
        <v>0</v>
      </c>
      <c r="T54" s="32">
        <f>SUM(T51:T53)</f>
        <v>0</v>
      </c>
    </row>
    <row r="55" spans="1:23" ht="15.75" thickBot="1" x14ac:dyDescent="0.3"/>
    <row r="56" spans="1:23" ht="15.75" thickBot="1" x14ac:dyDescent="0.3">
      <c r="A56" s="70" t="s">
        <v>60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2"/>
    </row>
    <row r="57" spans="1:23" ht="15.75" thickBot="1" x14ac:dyDescent="0.3">
      <c r="A57" s="65" t="s">
        <v>45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9"/>
      <c r="O57" s="65"/>
      <c r="P57" s="65"/>
      <c r="Q57" s="65"/>
      <c r="R57" s="65"/>
      <c r="S57" s="65"/>
      <c r="T57" s="65"/>
    </row>
    <row r="58" spans="1:23" x14ac:dyDescent="0.25">
      <c r="A58" s="9" t="s">
        <v>1</v>
      </c>
      <c r="B58" s="10" t="s">
        <v>2</v>
      </c>
      <c r="C58" s="10" t="s">
        <v>3</v>
      </c>
      <c r="D58" s="11" t="s">
        <v>4</v>
      </c>
      <c r="E58" s="4" t="s">
        <v>5</v>
      </c>
      <c r="F58" s="3" t="s">
        <v>6</v>
      </c>
      <c r="G58" s="3" t="s">
        <v>28</v>
      </c>
      <c r="H58" s="3" t="s">
        <v>29</v>
      </c>
      <c r="I58" s="5" t="s">
        <v>30</v>
      </c>
      <c r="J58" s="5" t="s">
        <v>31</v>
      </c>
      <c r="K58" s="3" t="s">
        <v>32</v>
      </c>
      <c r="L58" s="3" t="s">
        <v>33</v>
      </c>
      <c r="M58" s="5" t="s">
        <v>34</v>
      </c>
    </row>
    <row r="59" spans="1:23" x14ac:dyDescent="0.25">
      <c r="A59" s="6" t="s">
        <v>7</v>
      </c>
      <c r="B59" s="6" t="s">
        <v>8</v>
      </c>
      <c r="C59" s="17" t="s">
        <v>104</v>
      </c>
      <c r="D59" s="12" t="s">
        <v>46</v>
      </c>
      <c r="E59" s="13">
        <v>20</v>
      </c>
      <c r="F59" s="6" t="s">
        <v>66</v>
      </c>
      <c r="G59" s="36">
        <v>19.11</v>
      </c>
      <c r="H59" s="36">
        <v>4.5199999999999996</v>
      </c>
      <c r="I59" s="37">
        <f t="shared" ref="I59:I65" si="27">G59+H59</f>
        <v>23.63</v>
      </c>
      <c r="J59" s="38">
        <v>0.2666</v>
      </c>
      <c r="K59" s="39">
        <f t="shared" ref="K59:M65" si="28">$E59*G59*(1+$J59)</f>
        <v>484.09451999999999</v>
      </c>
      <c r="L59" s="39">
        <f t="shared" si="28"/>
        <v>114.50063999999999</v>
      </c>
      <c r="M59" s="39">
        <f t="shared" si="28"/>
        <v>598.59515999999996</v>
      </c>
      <c r="O59" s="33">
        <v>1</v>
      </c>
      <c r="P59" s="34">
        <f t="shared" ref="P59:P65" si="29">O59*$M59</f>
        <v>598.59515999999996</v>
      </c>
      <c r="Q59" s="27"/>
      <c r="R59" s="27"/>
      <c r="S59" s="27"/>
      <c r="T59" s="27"/>
      <c r="V59" s="28">
        <f t="shared" ref="V59:W65" si="30">O59+Q59+S59</f>
        <v>1</v>
      </c>
      <c r="W59" s="8">
        <f t="shared" si="30"/>
        <v>598.59515999999996</v>
      </c>
    </row>
    <row r="60" spans="1:23" x14ac:dyDescent="0.25">
      <c r="A60" s="6" t="s">
        <v>7</v>
      </c>
      <c r="B60" s="6" t="s">
        <v>9</v>
      </c>
      <c r="C60" s="17" t="s">
        <v>105</v>
      </c>
      <c r="D60" s="12" t="s">
        <v>47</v>
      </c>
      <c r="E60" s="13">
        <v>100</v>
      </c>
      <c r="F60" s="6" t="s">
        <v>66</v>
      </c>
      <c r="G60" s="36">
        <v>26.78</v>
      </c>
      <c r="H60" s="36">
        <v>6.65</v>
      </c>
      <c r="I60" s="37">
        <f t="shared" si="27"/>
        <v>33.43</v>
      </c>
      <c r="J60" s="38">
        <v>0.2666</v>
      </c>
      <c r="K60" s="39">
        <f t="shared" si="28"/>
        <v>3391.9548</v>
      </c>
      <c r="L60" s="39">
        <f t="shared" si="28"/>
        <v>842.28899999999999</v>
      </c>
      <c r="M60" s="39">
        <f t="shared" si="28"/>
        <v>4234.2438000000002</v>
      </c>
      <c r="O60" s="33">
        <v>1</v>
      </c>
      <c r="P60" s="34">
        <f t="shared" si="29"/>
        <v>4234.2438000000002</v>
      </c>
      <c r="Q60" s="27"/>
      <c r="R60" s="27"/>
      <c r="S60" s="27"/>
      <c r="T60" s="27"/>
      <c r="V60" s="28">
        <f t="shared" si="30"/>
        <v>1</v>
      </c>
      <c r="W60" s="8">
        <f t="shared" si="30"/>
        <v>4234.2438000000002</v>
      </c>
    </row>
    <row r="61" spans="1:23" ht="30" x14ac:dyDescent="0.25">
      <c r="A61" s="6" t="s">
        <v>7</v>
      </c>
      <c r="B61" s="6" t="s">
        <v>10</v>
      </c>
      <c r="C61" s="17" t="s">
        <v>106</v>
      </c>
      <c r="D61" s="12" t="s">
        <v>48</v>
      </c>
      <c r="E61" s="13">
        <v>10</v>
      </c>
      <c r="F61" s="6" t="s">
        <v>66</v>
      </c>
      <c r="G61" s="36">
        <v>6.54</v>
      </c>
      <c r="H61" s="36">
        <v>6.5</v>
      </c>
      <c r="I61" s="37">
        <f t="shared" si="27"/>
        <v>13.04</v>
      </c>
      <c r="J61" s="38">
        <v>0.2666</v>
      </c>
      <c r="K61" s="39">
        <f t="shared" si="28"/>
        <v>82.835639999999998</v>
      </c>
      <c r="L61" s="39">
        <f t="shared" si="28"/>
        <v>82.328999999999994</v>
      </c>
      <c r="M61" s="39">
        <f t="shared" si="28"/>
        <v>165.16463999999996</v>
      </c>
      <c r="O61" s="33">
        <v>1</v>
      </c>
      <c r="P61" s="34">
        <f t="shared" si="29"/>
        <v>165.16463999999996</v>
      </c>
      <c r="Q61" s="27"/>
      <c r="R61" s="27"/>
      <c r="S61" s="27"/>
      <c r="T61" s="27"/>
      <c r="V61" s="28">
        <f t="shared" si="30"/>
        <v>1</v>
      </c>
      <c r="W61" s="8">
        <f t="shared" si="30"/>
        <v>165.16463999999996</v>
      </c>
    </row>
    <row r="62" spans="1:23" ht="30" x14ac:dyDescent="0.25">
      <c r="A62" s="6" t="s">
        <v>7</v>
      </c>
      <c r="B62" s="6" t="s">
        <v>11</v>
      </c>
      <c r="C62" s="17" t="s">
        <v>107</v>
      </c>
      <c r="D62" s="12" t="s">
        <v>108</v>
      </c>
      <c r="E62" s="13">
        <v>20</v>
      </c>
      <c r="F62" s="6" t="s">
        <v>113</v>
      </c>
      <c r="G62" s="36">
        <v>7.65</v>
      </c>
      <c r="H62" s="36">
        <v>4.34</v>
      </c>
      <c r="I62" s="37">
        <f t="shared" si="27"/>
        <v>11.99</v>
      </c>
      <c r="J62" s="38">
        <v>0.2666</v>
      </c>
      <c r="K62" s="39">
        <f t="shared" si="28"/>
        <v>193.78979999999999</v>
      </c>
      <c r="L62" s="39">
        <f t="shared" si="28"/>
        <v>109.94087999999999</v>
      </c>
      <c r="M62" s="39">
        <f t="shared" si="28"/>
        <v>303.73068000000001</v>
      </c>
      <c r="O62" s="33">
        <v>1</v>
      </c>
      <c r="P62" s="34">
        <f t="shared" si="29"/>
        <v>303.73068000000001</v>
      </c>
      <c r="Q62" s="27"/>
      <c r="R62" s="27"/>
      <c r="S62" s="27"/>
      <c r="T62" s="27"/>
      <c r="V62" s="28">
        <f t="shared" si="30"/>
        <v>1</v>
      </c>
      <c r="W62" s="8">
        <f t="shared" si="30"/>
        <v>303.73068000000001</v>
      </c>
    </row>
    <row r="63" spans="1:23" ht="30" x14ac:dyDescent="0.25">
      <c r="A63" s="6" t="s">
        <v>7</v>
      </c>
      <c r="B63" s="6" t="s">
        <v>12</v>
      </c>
      <c r="C63" s="17" t="s">
        <v>109</v>
      </c>
      <c r="D63" s="12" t="s">
        <v>49</v>
      </c>
      <c r="E63" s="13">
        <v>0.2</v>
      </c>
      <c r="F63" s="6" t="s">
        <v>114</v>
      </c>
      <c r="G63" s="36">
        <v>24.67</v>
      </c>
      <c r="H63" s="36">
        <v>0</v>
      </c>
      <c r="I63" s="37">
        <f t="shared" si="27"/>
        <v>24.67</v>
      </c>
      <c r="J63" s="38">
        <v>0.2666</v>
      </c>
      <c r="K63" s="39">
        <f t="shared" si="28"/>
        <v>6.2494044000000013</v>
      </c>
      <c r="L63" s="39">
        <f t="shared" si="28"/>
        <v>0</v>
      </c>
      <c r="M63" s="39">
        <f t="shared" si="28"/>
        <v>6.2494044000000013</v>
      </c>
      <c r="O63" s="33">
        <v>1</v>
      </c>
      <c r="P63" s="34">
        <f t="shared" si="29"/>
        <v>6.2494044000000013</v>
      </c>
      <c r="Q63" s="27"/>
      <c r="R63" s="27"/>
      <c r="S63" s="27"/>
      <c r="T63" s="27"/>
      <c r="V63" s="28">
        <f t="shared" si="30"/>
        <v>1</v>
      </c>
      <c r="W63" s="8">
        <f t="shared" si="30"/>
        <v>6.2494044000000013</v>
      </c>
    </row>
    <row r="64" spans="1:23" ht="30" x14ac:dyDescent="0.25">
      <c r="A64" s="6" t="s">
        <v>7</v>
      </c>
      <c r="B64" s="6" t="s">
        <v>40</v>
      </c>
      <c r="C64" s="17" t="s">
        <v>110</v>
      </c>
      <c r="D64" s="12" t="s">
        <v>50</v>
      </c>
      <c r="E64" s="13">
        <v>12</v>
      </c>
      <c r="F64" s="6" t="s">
        <v>39</v>
      </c>
      <c r="G64" s="36">
        <f>0.18+16.24</f>
        <v>16.419999999999998</v>
      </c>
      <c r="H64" s="36">
        <v>36.15</v>
      </c>
      <c r="I64" s="37">
        <f t="shared" si="27"/>
        <v>52.569999999999993</v>
      </c>
      <c r="J64" s="38">
        <v>0.2666</v>
      </c>
      <c r="K64" s="39">
        <f t="shared" si="28"/>
        <v>249.57086399999994</v>
      </c>
      <c r="L64" s="39">
        <f t="shared" si="28"/>
        <v>549.45107999999993</v>
      </c>
      <c r="M64" s="39">
        <f t="shared" si="28"/>
        <v>799.02194399999985</v>
      </c>
      <c r="O64" s="33">
        <v>1</v>
      </c>
      <c r="P64" s="34">
        <f t="shared" si="29"/>
        <v>799.02194399999985</v>
      </c>
      <c r="Q64" s="27"/>
      <c r="R64" s="27"/>
      <c r="S64" s="27"/>
      <c r="T64" s="27"/>
      <c r="V64" s="28">
        <f t="shared" si="30"/>
        <v>1</v>
      </c>
      <c r="W64" s="8">
        <f t="shared" si="30"/>
        <v>799.02194399999985</v>
      </c>
    </row>
    <row r="65" spans="1:23" x14ac:dyDescent="0.25">
      <c r="A65" s="6" t="s">
        <v>7</v>
      </c>
      <c r="B65" s="6" t="s">
        <v>111</v>
      </c>
      <c r="C65" s="17" t="s">
        <v>112</v>
      </c>
      <c r="D65" s="12" t="s">
        <v>51</v>
      </c>
      <c r="E65" s="13">
        <v>12</v>
      </c>
      <c r="F65" s="6" t="s">
        <v>39</v>
      </c>
      <c r="G65" s="36">
        <f>0.11+9.82</f>
        <v>9.93</v>
      </c>
      <c r="H65" s="36">
        <v>21.94</v>
      </c>
      <c r="I65" s="37">
        <f t="shared" si="27"/>
        <v>31.87</v>
      </c>
      <c r="J65" s="38">
        <v>0.2666</v>
      </c>
      <c r="K65" s="39">
        <f t="shared" si="28"/>
        <v>150.928056</v>
      </c>
      <c r="L65" s="39">
        <f t="shared" si="28"/>
        <v>333.47044800000003</v>
      </c>
      <c r="M65" s="39">
        <f t="shared" si="28"/>
        <v>484.398504</v>
      </c>
      <c r="O65" s="33">
        <v>1</v>
      </c>
      <c r="P65" s="34">
        <f t="shared" si="29"/>
        <v>484.398504</v>
      </c>
      <c r="Q65" s="27"/>
      <c r="R65" s="27"/>
      <c r="S65" s="27"/>
      <c r="T65" s="27"/>
      <c r="V65" s="28">
        <f t="shared" si="30"/>
        <v>1</v>
      </c>
      <c r="W65" s="8">
        <f t="shared" si="30"/>
        <v>484.398504</v>
      </c>
    </row>
    <row r="66" spans="1:23" x14ac:dyDescent="0.25">
      <c r="I66" s="31" t="s">
        <v>35</v>
      </c>
      <c r="J66" s="31"/>
      <c r="K66" s="32">
        <f t="shared" ref="K66:L66" si="31">SUM(K59:K65)</f>
        <v>4559.4230843999994</v>
      </c>
      <c r="L66" s="32">
        <f t="shared" si="31"/>
        <v>2031.9810479999996</v>
      </c>
      <c r="M66" s="32">
        <f>SUM(M59:M65)</f>
        <v>6591.4041323999991</v>
      </c>
      <c r="P66" s="32">
        <f>SUM(P59:P65)</f>
        <v>6591.4041323999991</v>
      </c>
      <c r="R66" s="32">
        <f>SUM(R59:R65)</f>
        <v>0</v>
      </c>
      <c r="T66" s="32">
        <f>SUM(T59:T65)</f>
        <v>0</v>
      </c>
    </row>
    <row r="68" spans="1:23" x14ac:dyDescent="0.25">
      <c r="D68" s="61" t="s">
        <v>37</v>
      </c>
      <c r="L68" s="29" t="s">
        <v>37</v>
      </c>
      <c r="M68" s="30">
        <f>SUM(M10:M66)/2</f>
        <v>194091.60490203998</v>
      </c>
      <c r="O68" s="63">
        <f>P68/$M$68</f>
        <v>0.18739103232412768</v>
      </c>
      <c r="P68" s="30">
        <f>SUM(P10:P66)/2</f>
        <v>36371.026208039992</v>
      </c>
      <c r="Q68" s="63">
        <f>R68/$M$68</f>
        <v>0.1902077086468153</v>
      </c>
      <c r="R68" s="30">
        <f>SUM(R10:R66)/2</f>
        <v>36917.719436000007</v>
      </c>
      <c r="S68" s="63">
        <f>T68/$M$68</f>
        <v>0.62240125902905719</v>
      </c>
      <c r="T68" s="30">
        <f>SUM(T10:T66)/2</f>
        <v>120802.85925800001</v>
      </c>
      <c r="W68" s="59">
        <f>SUM(W10:W66)</f>
        <v>194091.6049020401</v>
      </c>
    </row>
    <row r="69" spans="1:23" x14ac:dyDescent="0.25">
      <c r="D69" s="62"/>
    </row>
    <row r="70" spans="1:23" x14ac:dyDescent="0.25">
      <c r="D70" s="55" t="s">
        <v>119</v>
      </c>
      <c r="O70" s="63">
        <f>P70/$M$68</f>
        <v>0.18739103232412768</v>
      </c>
      <c r="P70" s="64">
        <f>P68</f>
        <v>36371.026208039992</v>
      </c>
      <c r="Q70" s="63">
        <f>R70/$M$68</f>
        <v>0.37759874097094298</v>
      </c>
      <c r="R70" s="64">
        <f>R68+P70</f>
        <v>73288.745644039998</v>
      </c>
      <c r="S70" s="63">
        <f>T70/$M$68</f>
        <v>1.0000000000000002</v>
      </c>
      <c r="T70" s="64">
        <f>T68+R70</f>
        <v>194091.60490204001</v>
      </c>
    </row>
  </sheetData>
  <mergeCells count="25">
    <mergeCell ref="A48:M48"/>
    <mergeCell ref="A49:M49"/>
    <mergeCell ref="O49:T49"/>
    <mergeCell ref="A56:M56"/>
    <mergeCell ref="A57:M57"/>
    <mergeCell ref="O57:T57"/>
    <mergeCell ref="A41:M41"/>
    <mergeCell ref="O41:T41"/>
    <mergeCell ref="A8:M8"/>
    <mergeCell ref="O8:T8"/>
    <mergeCell ref="A15:M15"/>
    <mergeCell ref="A16:M16"/>
    <mergeCell ref="O16:T16"/>
    <mergeCell ref="A25:M25"/>
    <mergeCell ref="A26:M26"/>
    <mergeCell ref="O26:T26"/>
    <mergeCell ref="A33:M33"/>
    <mergeCell ref="A34:M34"/>
    <mergeCell ref="O34:T34"/>
    <mergeCell ref="A7:M7"/>
    <mergeCell ref="O2:T2"/>
    <mergeCell ref="O4:P4"/>
    <mergeCell ref="Q4:R4"/>
    <mergeCell ref="S4:T4"/>
    <mergeCell ref="A5:M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0"/>
  <sheetViews>
    <sheetView tabSelected="1" topLeftCell="A23" zoomScale="85" zoomScaleNormal="85" workbookViewId="0">
      <selection activeCell="F73" sqref="F73"/>
    </sheetView>
  </sheetViews>
  <sheetFormatPr defaultRowHeight="15" x14ac:dyDescent="0.25"/>
  <cols>
    <col min="1" max="1" width="14.85546875" style="1" bestFit="1" customWidth="1"/>
    <col min="2" max="2" width="6.85546875" style="1" bestFit="1" customWidth="1"/>
    <col min="3" max="3" width="13.5703125" style="1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hidden="1" customWidth="1"/>
    <col min="9" max="9" width="18" style="1" hidden="1" customWidth="1"/>
    <col min="10" max="10" width="8.85546875" style="1" hidden="1" customWidth="1"/>
    <col min="11" max="11" width="17.7109375" style="1" hidden="1" customWidth="1"/>
    <col min="12" max="12" width="16.7109375" style="1" hidden="1" customWidth="1"/>
    <col min="13" max="13" width="14.5703125" style="1" bestFit="1" customWidth="1"/>
    <col min="14" max="14" width="2.57031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55" t="s">
        <v>115</v>
      </c>
      <c r="E2" s="56" t="s">
        <v>116</v>
      </c>
      <c r="J2" s="24"/>
      <c r="O2" s="73" t="s">
        <v>53</v>
      </c>
      <c r="P2" s="74"/>
      <c r="Q2" s="74"/>
      <c r="R2" s="74"/>
      <c r="S2" s="74"/>
      <c r="T2" s="74"/>
      <c r="V2" s="60" t="s">
        <v>118</v>
      </c>
      <c r="W2" s="60"/>
    </row>
    <row r="3" spans="1:23" x14ac:dyDescent="0.25">
      <c r="D3" s="55" t="s">
        <v>117</v>
      </c>
      <c r="E3" s="57">
        <v>43344</v>
      </c>
    </row>
    <row r="4" spans="1:23" ht="15.75" thickBot="1" x14ac:dyDescent="0.3">
      <c r="O4" s="75" t="s">
        <v>24</v>
      </c>
      <c r="P4" s="76"/>
      <c r="Q4" s="75" t="s">
        <v>25</v>
      </c>
      <c r="R4" s="76"/>
      <c r="S4" s="75" t="s">
        <v>36</v>
      </c>
      <c r="T4" s="76"/>
    </row>
    <row r="5" spans="1:23" ht="15.75" thickBot="1" x14ac:dyDescent="0.3">
      <c r="A5" s="66" t="s">
        <v>54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8"/>
      <c r="O5" s="58" t="s">
        <v>26</v>
      </c>
      <c r="P5" s="58" t="s">
        <v>27</v>
      </c>
      <c r="Q5" s="58" t="s">
        <v>26</v>
      </c>
      <c r="R5" s="58" t="s">
        <v>27</v>
      </c>
      <c r="S5" s="58" t="s">
        <v>26</v>
      </c>
      <c r="T5" s="58" t="s">
        <v>27</v>
      </c>
      <c r="V5" s="25" t="s">
        <v>26</v>
      </c>
      <c r="W5" s="25" t="s">
        <v>27</v>
      </c>
    </row>
    <row r="6" spans="1:23" ht="15.75" thickBot="1" x14ac:dyDescent="0.3"/>
    <row r="7" spans="1:23" ht="15.75" thickBot="1" x14ac:dyDescent="0.3">
      <c r="A7" s="70" t="s">
        <v>55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23" x14ac:dyDescent="0.25">
      <c r="A8" s="65" t="s">
        <v>13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9"/>
      <c r="O8" s="65"/>
      <c r="P8" s="65"/>
      <c r="Q8" s="65"/>
      <c r="R8" s="65"/>
      <c r="S8" s="65"/>
      <c r="T8" s="65"/>
    </row>
    <row r="9" spans="1:23" hidden="1" x14ac:dyDescent="0.25">
      <c r="A9" s="2" t="s">
        <v>1</v>
      </c>
      <c r="B9" s="3" t="s">
        <v>2</v>
      </c>
      <c r="C9" s="3" t="s">
        <v>3</v>
      </c>
      <c r="D9" s="3" t="s">
        <v>4</v>
      </c>
      <c r="E9" s="4" t="s">
        <v>5</v>
      </c>
      <c r="F9" s="3" t="s">
        <v>6</v>
      </c>
      <c r="G9" s="3" t="s">
        <v>28</v>
      </c>
      <c r="H9" s="3" t="s">
        <v>29</v>
      </c>
      <c r="I9" s="5" t="s">
        <v>30</v>
      </c>
      <c r="J9" s="5" t="s">
        <v>31</v>
      </c>
      <c r="K9" s="3" t="s">
        <v>32</v>
      </c>
      <c r="L9" s="3" t="s">
        <v>33</v>
      </c>
      <c r="M9" s="5" t="s">
        <v>34</v>
      </c>
    </row>
    <row r="10" spans="1:23" hidden="1" x14ac:dyDescent="0.25">
      <c r="A10" s="35" t="s">
        <v>14</v>
      </c>
      <c r="B10" s="35" t="s">
        <v>8</v>
      </c>
      <c r="C10" s="35" t="s">
        <v>15</v>
      </c>
      <c r="D10" s="15" t="s">
        <v>16</v>
      </c>
      <c r="E10" s="13">
        <v>1</v>
      </c>
      <c r="F10" s="7" t="s">
        <v>66</v>
      </c>
      <c r="G10" s="36">
        <v>218.54</v>
      </c>
      <c r="H10" s="36">
        <v>0</v>
      </c>
      <c r="I10" s="37">
        <f>G10+H10</f>
        <v>218.54</v>
      </c>
      <c r="J10" s="38">
        <v>0.2666</v>
      </c>
      <c r="K10" s="39">
        <f>$E10*G10*(1+$J10)</f>
        <v>276.80276399999997</v>
      </c>
      <c r="L10" s="39">
        <f t="shared" ref="L10:M12" si="0">$E10*H10*(1+$J10)</f>
        <v>0</v>
      </c>
      <c r="M10" s="39">
        <f t="shared" si="0"/>
        <v>276.80276399999997</v>
      </c>
      <c r="O10" s="33">
        <v>1</v>
      </c>
      <c r="P10" s="34">
        <f>O10*$M10</f>
        <v>276.80276399999997</v>
      </c>
      <c r="Q10" s="27"/>
      <c r="R10" s="27"/>
      <c r="S10" s="27"/>
      <c r="T10" s="27"/>
      <c r="V10" s="28">
        <f>O10+Q10+S10</f>
        <v>1</v>
      </c>
      <c r="W10" s="8">
        <f>P10+R10+T10</f>
        <v>276.80276399999997</v>
      </c>
    </row>
    <row r="11" spans="1:23" ht="30" hidden="1" x14ac:dyDescent="0.25">
      <c r="A11" s="6" t="s">
        <v>7</v>
      </c>
      <c r="B11" s="16" t="s">
        <v>9</v>
      </c>
      <c r="C11" s="14" t="s">
        <v>67</v>
      </c>
      <c r="D11" s="15" t="s">
        <v>17</v>
      </c>
      <c r="E11" s="13">
        <v>20</v>
      </c>
      <c r="F11" s="7" t="s">
        <v>42</v>
      </c>
      <c r="G11" s="36">
        <v>0.4</v>
      </c>
      <c r="H11" s="36">
        <v>70.260000000000005</v>
      </c>
      <c r="I11" s="37">
        <f t="shared" ref="I11:I12" si="1">G11+H11</f>
        <v>70.660000000000011</v>
      </c>
      <c r="J11" s="38">
        <v>0.2666</v>
      </c>
      <c r="K11" s="39">
        <f t="shared" ref="K11:K12" si="2">$E11*G11*(1+$J11)</f>
        <v>10.1328</v>
      </c>
      <c r="L11" s="39">
        <f t="shared" si="0"/>
        <v>1779.8263199999999</v>
      </c>
      <c r="M11" s="39">
        <f t="shared" si="0"/>
        <v>1789.9591200000002</v>
      </c>
      <c r="O11" s="33">
        <v>0.5</v>
      </c>
      <c r="P11" s="34">
        <f>O11*$M11</f>
        <v>894.97956000000011</v>
      </c>
      <c r="Q11" s="33">
        <v>0.5</v>
      </c>
      <c r="R11" s="34">
        <f>Q11*$M11</f>
        <v>894.97956000000011</v>
      </c>
      <c r="S11" s="27"/>
      <c r="T11" s="27"/>
      <c r="V11" s="28">
        <f t="shared" ref="V11:W12" si="3">O11+Q11+S11</f>
        <v>1</v>
      </c>
      <c r="W11" s="8">
        <f t="shared" si="3"/>
        <v>1789.9591200000002</v>
      </c>
    </row>
    <row r="12" spans="1:23" ht="30" hidden="1" x14ac:dyDescent="0.25">
      <c r="A12" s="6" t="s">
        <v>7</v>
      </c>
      <c r="B12" s="16" t="s">
        <v>10</v>
      </c>
      <c r="C12" s="14" t="s">
        <v>68</v>
      </c>
      <c r="D12" s="15" t="s">
        <v>18</v>
      </c>
      <c r="E12" s="13">
        <v>40</v>
      </c>
      <c r="F12" s="7" t="s">
        <v>42</v>
      </c>
      <c r="G12" s="36">
        <v>2.99</v>
      </c>
      <c r="H12" s="36">
        <v>19.010000000000002</v>
      </c>
      <c r="I12" s="37">
        <f t="shared" si="1"/>
        <v>22</v>
      </c>
      <c r="J12" s="38">
        <v>0.2666</v>
      </c>
      <c r="K12" s="39">
        <f t="shared" si="2"/>
        <v>151.48536000000001</v>
      </c>
      <c r="L12" s="39">
        <f t="shared" si="0"/>
        <v>963.12264000000005</v>
      </c>
      <c r="M12" s="39">
        <f t="shared" si="0"/>
        <v>1114.6079999999999</v>
      </c>
      <c r="O12" s="33">
        <v>0.5</v>
      </c>
      <c r="P12" s="34">
        <f>O12*$M12</f>
        <v>557.30399999999997</v>
      </c>
      <c r="Q12" s="33">
        <v>0.5</v>
      </c>
      <c r="R12" s="34">
        <f>Q12*$M12</f>
        <v>557.30399999999997</v>
      </c>
      <c r="S12" s="27"/>
      <c r="T12" s="27"/>
      <c r="V12" s="28">
        <f t="shared" si="3"/>
        <v>1</v>
      </c>
      <c r="W12" s="8">
        <f t="shared" si="3"/>
        <v>1114.6079999999999</v>
      </c>
    </row>
    <row r="13" spans="1:23" x14ac:dyDescent="0.25">
      <c r="A13" s="18"/>
      <c r="B13" s="19"/>
      <c r="C13" s="40"/>
      <c r="D13" s="21"/>
      <c r="E13" s="22"/>
      <c r="F13" s="23"/>
      <c r="G13" s="23"/>
      <c r="H13" s="23"/>
      <c r="I13" s="31" t="s">
        <v>35</v>
      </c>
      <c r="J13" s="31"/>
      <c r="K13" s="32">
        <f t="shared" ref="K13:L13" si="4">SUM(K10:K12)</f>
        <v>438.42092399999996</v>
      </c>
      <c r="L13" s="32">
        <f t="shared" si="4"/>
        <v>2742.9489599999997</v>
      </c>
      <c r="M13" s="32">
        <f>SUM(M10:M12)</f>
        <v>3181.3698839999997</v>
      </c>
      <c r="P13" s="32">
        <f>SUM(P10:P12)</f>
        <v>1729.0863239999999</v>
      </c>
      <c r="R13" s="32">
        <f>SUM(R10:R12)</f>
        <v>1452.2835600000001</v>
      </c>
      <c r="T13" s="32">
        <f>SUM(T10:T12)</f>
        <v>0</v>
      </c>
    </row>
    <row r="14" spans="1:23" ht="15.75" thickBot="1" x14ac:dyDescent="0.3"/>
    <row r="15" spans="1:23" ht="15.75" thickBot="1" x14ac:dyDescent="0.3">
      <c r="A15" s="70" t="s">
        <v>56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2"/>
    </row>
    <row r="16" spans="1:23" x14ac:dyDescent="0.25">
      <c r="A16" s="65" t="s">
        <v>0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9"/>
      <c r="O16" s="65"/>
      <c r="P16" s="65"/>
      <c r="Q16" s="65"/>
      <c r="R16" s="65"/>
      <c r="S16" s="65"/>
      <c r="T16" s="65"/>
    </row>
    <row r="17" spans="1:23" hidden="1" x14ac:dyDescent="0.25">
      <c r="A17" s="9" t="s">
        <v>1</v>
      </c>
      <c r="B17" s="10" t="s">
        <v>2</v>
      </c>
      <c r="C17" s="10" t="s">
        <v>3</v>
      </c>
      <c r="D17" s="11" t="s">
        <v>4</v>
      </c>
      <c r="E17" s="4" t="s">
        <v>5</v>
      </c>
      <c r="F17" s="3" t="s">
        <v>6</v>
      </c>
      <c r="G17" s="3" t="s">
        <v>28</v>
      </c>
      <c r="H17" s="3" t="s">
        <v>29</v>
      </c>
      <c r="I17" s="5" t="s">
        <v>30</v>
      </c>
      <c r="J17" s="5" t="s">
        <v>31</v>
      </c>
      <c r="K17" s="3" t="s">
        <v>32</v>
      </c>
      <c r="L17" s="3" t="s">
        <v>33</v>
      </c>
      <c r="M17" s="5" t="s">
        <v>34</v>
      </c>
    </row>
    <row r="18" spans="1:23" hidden="1" x14ac:dyDescent="0.25">
      <c r="A18" s="6" t="s">
        <v>7</v>
      </c>
      <c r="B18" s="6" t="s">
        <v>8</v>
      </c>
      <c r="C18" s="17" t="s">
        <v>69</v>
      </c>
      <c r="D18" s="12" t="s">
        <v>19</v>
      </c>
      <c r="E18" s="13">
        <v>6</v>
      </c>
      <c r="F18" s="6" t="s">
        <v>20</v>
      </c>
      <c r="G18" s="36">
        <f>0.15+271.29</f>
        <v>271.44</v>
      </c>
      <c r="H18" s="36">
        <v>30.78</v>
      </c>
      <c r="I18" s="37">
        <f t="shared" ref="I18:I22" si="5">G18+H18</f>
        <v>302.22000000000003</v>
      </c>
      <c r="J18" s="38">
        <v>0.2666</v>
      </c>
      <c r="K18" s="39">
        <f t="shared" ref="K18:M22" si="6">$E18*G18*(1+$J18)</f>
        <v>2062.8354239999999</v>
      </c>
      <c r="L18" s="39">
        <f t="shared" si="6"/>
        <v>233.91568799999999</v>
      </c>
      <c r="M18" s="39">
        <f t="shared" si="6"/>
        <v>2296.7511119999999</v>
      </c>
      <c r="O18" s="33">
        <v>1</v>
      </c>
      <c r="P18" s="34">
        <f>O18*$M18</f>
        <v>2296.7511119999999</v>
      </c>
      <c r="Q18" s="27"/>
      <c r="R18" s="27"/>
      <c r="S18" s="27"/>
      <c r="T18" s="27"/>
      <c r="V18" s="28">
        <f t="shared" ref="V18:W22" si="7">O18+Q18+S18</f>
        <v>1</v>
      </c>
      <c r="W18" s="8">
        <f t="shared" si="7"/>
        <v>2296.7511119999999</v>
      </c>
    </row>
    <row r="19" spans="1:23" ht="60" hidden="1" x14ac:dyDescent="0.25">
      <c r="A19" s="6" t="s">
        <v>7</v>
      </c>
      <c r="B19" s="6" t="s">
        <v>9</v>
      </c>
      <c r="C19" s="17" t="s">
        <v>70</v>
      </c>
      <c r="D19" s="41" t="s">
        <v>71</v>
      </c>
      <c r="E19" s="13">
        <v>2</v>
      </c>
      <c r="F19" s="6" t="s">
        <v>21</v>
      </c>
      <c r="G19" s="36">
        <v>394.53</v>
      </c>
      <c r="H19" s="36">
        <v>0</v>
      </c>
      <c r="I19" s="37">
        <f t="shared" si="5"/>
        <v>394.53</v>
      </c>
      <c r="J19" s="38">
        <v>0.2666</v>
      </c>
      <c r="K19" s="39">
        <f t="shared" si="6"/>
        <v>999.42339599999991</v>
      </c>
      <c r="L19" s="39">
        <f t="shared" si="6"/>
        <v>0</v>
      </c>
      <c r="M19" s="39">
        <f t="shared" si="6"/>
        <v>999.42339599999991</v>
      </c>
      <c r="O19" s="33">
        <v>0.5</v>
      </c>
      <c r="P19" s="34">
        <f>O19*$M19</f>
        <v>499.71169799999996</v>
      </c>
      <c r="Q19" s="33">
        <v>0.5</v>
      </c>
      <c r="R19" s="34">
        <f>Q19*$M19</f>
        <v>499.71169799999996</v>
      </c>
      <c r="S19" s="27"/>
      <c r="T19" s="27"/>
      <c r="V19" s="28">
        <f t="shared" si="7"/>
        <v>1</v>
      </c>
      <c r="W19" s="8">
        <f t="shared" si="7"/>
        <v>999.42339599999991</v>
      </c>
    </row>
    <row r="20" spans="1:23" ht="60" hidden="1" x14ac:dyDescent="0.25">
      <c r="A20" s="6" t="s">
        <v>7</v>
      </c>
      <c r="B20" s="6" t="s">
        <v>10</v>
      </c>
      <c r="C20" s="17" t="s">
        <v>70</v>
      </c>
      <c r="D20" s="41" t="s">
        <v>71</v>
      </c>
      <c r="E20" s="13">
        <v>2</v>
      </c>
      <c r="F20" s="6" t="s">
        <v>21</v>
      </c>
      <c r="G20" s="36">
        <v>394.53</v>
      </c>
      <c r="H20" s="36">
        <v>0</v>
      </c>
      <c r="I20" s="37">
        <f t="shared" si="5"/>
        <v>394.53</v>
      </c>
      <c r="J20" s="38">
        <v>0.2666</v>
      </c>
      <c r="K20" s="39">
        <f t="shared" si="6"/>
        <v>999.42339599999991</v>
      </c>
      <c r="L20" s="39">
        <f t="shared" si="6"/>
        <v>0</v>
      </c>
      <c r="M20" s="39">
        <f t="shared" si="6"/>
        <v>999.42339599999991</v>
      </c>
      <c r="O20" s="33">
        <v>0.5</v>
      </c>
      <c r="P20" s="34">
        <f>O20*$M20</f>
        <v>499.71169799999996</v>
      </c>
      <c r="Q20" s="33">
        <v>0.5</v>
      </c>
      <c r="R20" s="34">
        <f>Q20*$M20</f>
        <v>499.71169799999996</v>
      </c>
      <c r="S20" s="27"/>
      <c r="T20" s="27"/>
      <c r="V20" s="28">
        <f t="shared" si="7"/>
        <v>1</v>
      </c>
      <c r="W20" s="8">
        <f t="shared" si="7"/>
        <v>999.42339599999991</v>
      </c>
    </row>
    <row r="21" spans="1:23" hidden="1" x14ac:dyDescent="0.25">
      <c r="A21" s="6" t="s">
        <v>7</v>
      </c>
      <c r="B21" s="6" t="s">
        <v>11</v>
      </c>
      <c r="C21" s="17" t="s">
        <v>72</v>
      </c>
      <c r="D21" s="12" t="s">
        <v>22</v>
      </c>
      <c r="E21" s="26">
        <v>239.12</v>
      </c>
      <c r="F21" s="6" t="s">
        <v>20</v>
      </c>
      <c r="G21" s="36">
        <f>56.86+0.01</f>
        <v>56.87</v>
      </c>
      <c r="H21" s="36">
        <v>4.5199999999999996</v>
      </c>
      <c r="I21" s="37">
        <f t="shared" si="5"/>
        <v>61.39</v>
      </c>
      <c r="J21" s="38">
        <v>0.2666</v>
      </c>
      <c r="K21" s="39">
        <f t="shared" si="6"/>
        <v>17224.18232304</v>
      </c>
      <c r="L21" s="39">
        <f t="shared" si="6"/>
        <v>1368.9696518399999</v>
      </c>
      <c r="M21" s="39">
        <f t="shared" si="6"/>
        <v>18593.151974880002</v>
      </c>
      <c r="O21" s="33">
        <v>1</v>
      </c>
      <c r="P21" s="34">
        <f>O21*$M21</f>
        <v>18593.151974880002</v>
      </c>
      <c r="Q21" s="27"/>
      <c r="R21" s="27"/>
      <c r="S21" s="27"/>
      <c r="T21" s="27"/>
      <c r="V21" s="28">
        <f t="shared" si="7"/>
        <v>1</v>
      </c>
      <c r="W21" s="8">
        <f t="shared" si="7"/>
        <v>18593.151974880002</v>
      </c>
    </row>
    <row r="22" spans="1:23" ht="45" hidden="1" x14ac:dyDescent="0.25">
      <c r="A22" s="6" t="s">
        <v>7</v>
      </c>
      <c r="B22" s="6" t="s">
        <v>12</v>
      </c>
      <c r="C22" s="17" t="s">
        <v>73</v>
      </c>
      <c r="D22" s="12" t="s">
        <v>23</v>
      </c>
      <c r="E22" s="26">
        <v>498.14</v>
      </c>
      <c r="F22" s="6" t="s">
        <v>20</v>
      </c>
      <c r="G22" s="36">
        <v>1.26</v>
      </c>
      <c r="H22" s="36">
        <v>2.23</v>
      </c>
      <c r="I22" s="37">
        <f t="shared" si="5"/>
        <v>3.49</v>
      </c>
      <c r="J22" s="38">
        <v>0.2666</v>
      </c>
      <c r="K22" s="39">
        <f t="shared" si="6"/>
        <v>794.98959623999997</v>
      </c>
      <c r="L22" s="39">
        <f t="shared" si="6"/>
        <v>1407.00539652</v>
      </c>
      <c r="M22" s="39">
        <f t="shared" si="6"/>
        <v>2201.9949927600001</v>
      </c>
      <c r="O22" s="33">
        <v>1</v>
      </c>
      <c r="P22" s="34">
        <f>O22*$M22</f>
        <v>2201.9949927600001</v>
      </c>
      <c r="Q22" s="27"/>
      <c r="R22" s="27"/>
      <c r="S22" s="27"/>
      <c r="T22" s="27"/>
      <c r="V22" s="28">
        <f t="shared" si="7"/>
        <v>1</v>
      </c>
      <c r="W22" s="8">
        <f t="shared" si="7"/>
        <v>2201.9949927600001</v>
      </c>
    </row>
    <row r="23" spans="1:23" x14ac:dyDescent="0.25">
      <c r="I23" s="31" t="s">
        <v>35</v>
      </c>
      <c r="J23" s="31"/>
      <c r="K23" s="32">
        <f t="shared" ref="K23:L23" si="8">SUM(K18:K22)</f>
        <v>22080.854135280002</v>
      </c>
      <c r="L23" s="32">
        <f t="shared" si="8"/>
        <v>3009.8907363600001</v>
      </c>
      <c r="M23" s="32">
        <f>SUM(M18:M22)</f>
        <v>25090.744871639999</v>
      </c>
      <c r="P23" s="32">
        <f>SUM(P18:P22)</f>
        <v>24091.321475640001</v>
      </c>
      <c r="R23" s="32">
        <f>SUM(R18:R22)</f>
        <v>999.42339599999991</v>
      </c>
      <c r="T23" s="32">
        <f>SUM(T18:T22)</f>
        <v>0</v>
      </c>
    </row>
    <row r="24" spans="1:23" ht="15.75" thickBot="1" x14ac:dyDescent="0.3"/>
    <row r="25" spans="1:23" ht="15.75" thickBot="1" x14ac:dyDescent="0.3">
      <c r="A25" s="70" t="s">
        <v>57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2"/>
    </row>
    <row r="26" spans="1:23" x14ac:dyDescent="0.25">
      <c r="A26" s="65" t="s">
        <v>38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9"/>
      <c r="O26" s="65"/>
      <c r="P26" s="65"/>
      <c r="Q26" s="65"/>
      <c r="R26" s="65"/>
      <c r="S26" s="65"/>
      <c r="T26" s="65"/>
    </row>
    <row r="27" spans="1:23" hidden="1" x14ac:dyDescent="0.25">
      <c r="A27" s="2" t="s">
        <v>1</v>
      </c>
      <c r="B27" s="3" t="s">
        <v>2</v>
      </c>
      <c r="C27" s="3" t="s">
        <v>3</v>
      </c>
      <c r="D27" s="3" t="s">
        <v>4</v>
      </c>
      <c r="E27" s="4" t="s">
        <v>5</v>
      </c>
      <c r="F27" s="3" t="s">
        <v>6</v>
      </c>
      <c r="G27" s="3" t="s">
        <v>28</v>
      </c>
      <c r="H27" s="3" t="s">
        <v>29</v>
      </c>
      <c r="I27" s="5" t="s">
        <v>30</v>
      </c>
      <c r="J27" s="5" t="s">
        <v>31</v>
      </c>
      <c r="K27" s="3" t="s">
        <v>32</v>
      </c>
      <c r="L27" s="3" t="s">
        <v>33</v>
      </c>
      <c r="M27" s="5" t="s">
        <v>34</v>
      </c>
    </row>
    <row r="28" spans="1:23" hidden="1" x14ac:dyDescent="0.25">
      <c r="A28" s="14" t="s">
        <v>14</v>
      </c>
      <c r="B28" s="14" t="s">
        <v>8</v>
      </c>
      <c r="C28" s="14" t="s">
        <v>15</v>
      </c>
      <c r="D28" s="15" t="s">
        <v>16</v>
      </c>
      <c r="E28" s="13">
        <v>1</v>
      </c>
      <c r="F28" s="7" t="s">
        <v>66</v>
      </c>
      <c r="G28" s="36">
        <v>218.54</v>
      </c>
      <c r="H28" s="36">
        <v>0</v>
      </c>
      <c r="I28" s="37">
        <f t="shared" ref="I28:I30" si="9">G28+H28</f>
        <v>218.54</v>
      </c>
      <c r="J28" s="38">
        <v>0.2666</v>
      </c>
      <c r="K28" s="39">
        <f t="shared" ref="K28:M30" si="10">$E28*G28*(1+$J28)</f>
        <v>276.80276399999997</v>
      </c>
      <c r="L28" s="39">
        <f t="shared" si="10"/>
        <v>0</v>
      </c>
      <c r="M28" s="39">
        <f t="shared" si="10"/>
        <v>276.80276399999997</v>
      </c>
      <c r="O28" s="33">
        <v>1</v>
      </c>
      <c r="P28" s="34">
        <f>O28*$M28</f>
        <v>276.80276399999997</v>
      </c>
      <c r="Q28" s="27"/>
      <c r="R28" s="27"/>
      <c r="S28" s="27"/>
      <c r="T28" s="27"/>
      <c r="V28" s="28">
        <f t="shared" ref="V28:W30" si="11">O28+Q28+S28</f>
        <v>1</v>
      </c>
      <c r="W28" s="8">
        <f t="shared" si="11"/>
        <v>276.80276399999997</v>
      </c>
    </row>
    <row r="29" spans="1:23" ht="30" hidden="1" x14ac:dyDescent="0.25">
      <c r="A29" s="6" t="s">
        <v>7</v>
      </c>
      <c r="B29" s="16" t="s">
        <v>9</v>
      </c>
      <c r="C29" s="14" t="s">
        <v>67</v>
      </c>
      <c r="D29" s="15" t="s">
        <v>17</v>
      </c>
      <c r="E29" s="13">
        <v>160</v>
      </c>
      <c r="F29" s="7" t="s">
        <v>42</v>
      </c>
      <c r="G29" s="36">
        <v>0.4</v>
      </c>
      <c r="H29" s="36">
        <v>70.260000000000005</v>
      </c>
      <c r="I29" s="37">
        <f t="shared" si="9"/>
        <v>70.660000000000011</v>
      </c>
      <c r="J29" s="38">
        <v>0.2666</v>
      </c>
      <c r="K29" s="39">
        <f t="shared" si="10"/>
        <v>81.062399999999997</v>
      </c>
      <c r="L29" s="39">
        <f t="shared" si="10"/>
        <v>14238.610559999999</v>
      </c>
      <c r="M29" s="39">
        <f t="shared" si="10"/>
        <v>14319.672960000002</v>
      </c>
      <c r="O29" s="27"/>
      <c r="P29" s="27"/>
      <c r="Q29" s="33">
        <v>0.5</v>
      </c>
      <c r="R29" s="34">
        <f>Q29*$M29</f>
        <v>7159.8364800000008</v>
      </c>
      <c r="S29" s="33">
        <v>0.5</v>
      </c>
      <c r="T29" s="34">
        <f>S29*$M29</f>
        <v>7159.8364800000008</v>
      </c>
      <c r="V29" s="28">
        <f t="shared" si="11"/>
        <v>1</v>
      </c>
      <c r="W29" s="8">
        <f t="shared" si="11"/>
        <v>14319.672960000002</v>
      </c>
    </row>
    <row r="30" spans="1:23" ht="30" hidden="1" x14ac:dyDescent="0.25">
      <c r="A30" s="6" t="s">
        <v>7</v>
      </c>
      <c r="B30" s="16" t="s">
        <v>10</v>
      </c>
      <c r="C30" s="14" t="s">
        <v>68</v>
      </c>
      <c r="D30" s="15" t="s">
        <v>18</v>
      </c>
      <c r="E30" s="13">
        <v>320</v>
      </c>
      <c r="F30" s="7" t="s">
        <v>42</v>
      </c>
      <c r="G30" s="36">
        <v>2.99</v>
      </c>
      <c r="H30" s="36">
        <v>19.010000000000002</v>
      </c>
      <c r="I30" s="37">
        <f t="shared" si="9"/>
        <v>22</v>
      </c>
      <c r="J30" s="38">
        <v>0.2666</v>
      </c>
      <c r="K30" s="39">
        <f t="shared" si="10"/>
        <v>1211.8828800000001</v>
      </c>
      <c r="L30" s="39">
        <f t="shared" si="10"/>
        <v>7704.9811200000004</v>
      </c>
      <c r="M30" s="39">
        <f t="shared" si="10"/>
        <v>8916.8639999999996</v>
      </c>
      <c r="O30" s="27"/>
      <c r="P30" s="27"/>
      <c r="Q30" s="33">
        <v>0.5</v>
      </c>
      <c r="R30" s="34">
        <f>Q30*$M30</f>
        <v>4458.4319999999998</v>
      </c>
      <c r="S30" s="33">
        <v>0.5</v>
      </c>
      <c r="T30" s="34">
        <f>S30*$M30</f>
        <v>4458.4319999999998</v>
      </c>
      <c r="V30" s="28">
        <f t="shared" si="11"/>
        <v>1</v>
      </c>
      <c r="W30" s="8">
        <f t="shared" si="11"/>
        <v>8916.8639999999996</v>
      </c>
    </row>
    <row r="31" spans="1:23" x14ac:dyDescent="0.25">
      <c r="A31" s="18"/>
      <c r="B31" s="19"/>
      <c r="C31" s="40"/>
      <c r="D31" s="21"/>
      <c r="E31" s="22"/>
      <c r="F31" s="23"/>
      <c r="G31" s="23"/>
      <c r="H31" s="23"/>
      <c r="I31" s="31" t="s">
        <v>35</v>
      </c>
      <c r="J31" s="31"/>
      <c r="K31" s="32">
        <f t="shared" ref="K31:L31" si="12">SUM(K28:K30)</f>
        <v>1569.7480439999999</v>
      </c>
      <c r="L31" s="32">
        <f t="shared" si="12"/>
        <v>21943.591679999998</v>
      </c>
      <c r="M31" s="32">
        <f>SUM(M28:M30)</f>
        <v>23513.339724000001</v>
      </c>
      <c r="P31" s="32">
        <f>SUM(P28:P30)</f>
        <v>276.80276399999997</v>
      </c>
      <c r="R31" s="32">
        <f>SUM(R28:R30)</f>
        <v>11618.268480000001</v>
      </c>
      <c r="T31" s="32">
        <f>SUM(T28:T30)</f>
        <v>11618.268480000001</v>
      </c>
    </row>
    <row r="32" spans="1:23" ht="15.75" thickBot="1" x14ac:dyDescent="0.3"/>
    <row r="33" spans="1:23" ht="15.75" thickBot="1" x14ac:dyDescent="0.3">
      <c r="A33" s="70" t="s">
        <v>58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2"/>
    </row>
    <row r="34" spans="1:23" x14ac:dyDescent="0.25">
      <c r="A34" s="65" t="s">
        <v>52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9"/>
      <c r="O34" s="65"/>
      <c r="P34" s="65"/>
      <c r="Q34" s="65"/>
      <c r="R34" s="65"/>
      <c r="S34" s="65"/>
      <c r="T34" s="65"/>
    </row>
    <row r="35" spans="1:23" hidden="1" x14ac:dyDescent="0.25">
      <c r="A35" s="9" t="s">
        <v>1</v>
      </c>
      <c r="B35" s="10" t="s">
        <v>2</v>
      </c>
      <c r="C35" s="10" t="s">
        <v>3</v>
      </c>
      <c r="D35" s="11" t="s">
        <v>4</v>
      </c>
      <c r="E35" s="4" t="s">
        <v>5</v>
      </c>
      <c r="F35" s="3" t="s">
        <v>6</v>
      </c>
      <c r="G35" s="3" t="s">
        <v>28</v>
      </c>
      <c r="H35" s="3" t="s">
        <v>29</v>
      </c>
      <c r="I35" s="5" t="s">
        <v>30</v>
      </c>
      <c r="J35" s="5" t="s">
        <v>31</v>
      </c>
      <c r="K35" s="3" t="s">
        <v>32</v>
      </c>
      <c r="L35" s="3" t="s">
        <v>33</v>
      </c>
      <c r="M35" s="5" t="s">
        <v>34</v>
      </c>
    </row>
    <row r="36" spans="1:23" ht="45" hidden="1" x14ac:dyDescent="0.25">
      <c r="A36" s="42" t="s">
        <v>74</v>
      </c>
      <c r="B36" s="43" t="s">
        <v>8</v>
      </c>
      <c r="C36" s="44" t="s">
        <v>15</v>
      </c>
      <c r="D36" s="12" t="s">
        <v>120</v>
      </c>
      <c r="E36" s="13">
        <v>1</v>
      </c>
      <c r="F36" s="6" t="s">
        <v>6</v>
      </c>
      <c r="G36" s="36">
        <v>99200</v>
      </c>
      <c r="H36" s="36">
        <v>0</v>
      </c>
      <c r="I36" s="37">
        <f t="shared" ref="I36:I38" si="13">G36+H36</f>
        <v>99200</v>
      </c>
      <c r="J36" s="47">
        <v>0.15160000000000001</v>
      </c>
      <c r="K36" s="39">
        <f t="shared" ref="K36:M38" si="14">$E36*G36*(1+$J36)</f>
        <v>114238.72</v>
      </c>
      <c r="L36" s="39">
        <f t="shared" si="14"/>
        <v>0</v>
      </c>
      <c r="M36" s="39">
        <f t="shared" si="14"/>
        <v>114238.72</v>
      </c>
      <c r="O36" s="27"/>
      <c r="P36" s="27"/>
      <c r="Q36" s="33">
        <v>0.2</v>
      </c>
      <c r="R36" s="34">
        <f t="shared" ref="R36:T38" si="15">Q36*$M36</f>
        <v>22847.744000000002</v>
      </c>
      <c r="S36" s="33">
        <v>0.8</v>
      </c>
      <c r="T36" s="34">
        <f t="shared" si="15"/>
        <v>91390.97600000001</v>
      </c>
      <c r="V36" s="28">
        <f t="shared" ref="V36:W38" si="16">O36+Q36+S36</f>
        <v>1</v>
      </c>
      <c r="W36" s="8">
        <f t="shared" si="16"/>
        <v>114238.72000000002</v>
      </c>
    </row>
    <row r="37" spans="1:23" ht="45" hidden="1" x14ac:dyDescent="0.25">
      <c r="A37" s="6" t="s">
        <v>7</v>
      </c>
      <c r="B37" s="6" t="s">
        <v>75</v>
      </c>
      <c r="C37" s="17" t="s">
        <v>76</v>
      </c>
      <c r="D37" s="12" t="s">
        <v>41</v>
      </c>
      <c r="E37" s="13">
        <v>40</v>
      </c>
      <c r="F37" s="6" t="s">
        <v>42</v>
      </c>
      <c r="G37" s="36">
        <v>117.13</v>
      </c>
      <c r="H37" s="36">
        <v>0</v>
      </c>
      <c r="I37" s="37">
        <f t="shared" si="13"/>
        <v>117.13</v>
      </c>
      <c r="J37" s="38">
        <v>0.2666</v>
      </c>
      <c r="K37" s="39">
        <f t="shared" si="14"/>
        <v>5934.2743199999995</v>
      </c>
      <c r="L37" s="39">
        <f t="shared" si="14"/>
        <v>0</v>
      </c>
      <c r="M37" s="39">
        <f t="shared" si="14"/>
        <v>5934.2743199999995</v>
      </c>
      <c r="O37" s="27"/>
      <c r="P37" s="27"/>
      <c r="Q37" s="27"/>
      <c r="R37" s="27"/>
      <c r="S37" s="33">
        <v>1</v>
      </c>
      <c r="T37" s="34">
        <f t="shared" si="15"/>
        <v>5934.2743199999995</v>
      </c>
      <c r="V37" s="28">
        <f t="shared" si="16"/>
        <v>1</v>
      </c>
      <c r="W37" s="8">
        <f t="shared" si="16"/>
        <v>5934.2743199999995</v>
      </c>
    </row>
    <row r="38" spans="1:23" ht="30" hidden="1" x14ac:dyDescent="0.25">
      <c r="A38" s="45" t="s">
        <v>7</v>
      </c>
      <c r="B38" s="45" t="s">
        <v>77</v>
      </c>
      <c r="C38" s="46" t="s">
        <v>78</v>
      </c>
      <c r="D38" s="12" t="s">
        <v>79</v>
      </c>
      <c r="E38" s="13">
        <v>40</v>
      </c>
      <c r="F38" s="6" t="s">
        <v>42</v>
      </c>
      <c r="G38" s="36">
        <v>3.76</v>
      </c>
      <c r="H38" s="36">
        <v>17.82</v>
      </c>
      <c r="I38" s="37">
        <f t="shared" si="13"/>
        <v>21.58</v>
      </c>
      <c r="J38" s="38">
        <v>0.2666</v>
      </c>
      <c r="K38" s="39">
        <f t="shared" si="14"/>
        <v>190.49663999999996</v>
      </c>
      <c r="L38" s="39">
        <f t="shared" si="14"/>
        <v>902.83247999999992</v>
      </c>
      <c r="M38" s="39">
        <f t="shared" si="14"/>
        <v>1093.3291199999999</v>
      </c>
      <c r="O38" s="27"/>
      <c r="P38" s="27"/>
      <c r="Q38" s="27"/>
      <c r="R38" s="27"/>
      <c r="S38" s="33">
        <v>1</v>
      </c>
      <c r="T38" s="34">
        <f t="shared" si="15"/>
        <v>1093.3291199999999</v>
      </c>
      <c r="V38" s="28">
        <f t="shared" si="16"/>
        <v>1</v>
      </c>
      <c r="W38" s="8">
        <f t="shared" si="16"/>
        <v>1093.3291199999999</v>
      </c>
    </row>
    <row r="39" spans="1:23" x14ac:dyDescent="0.25">
      <c r="I39" s="31" t="s">
        <v>35</v>
      </c>
      <c r="J39" s="31"/>
      <c r="K39" s="32">
        <f t="shared" ref="K39:L39" si="17">SUM(K36:K38)</f>
        <v>120363.49096</v>
      </c>
      <c r="L39" s="32">
        <f t="shared" si="17"/>
        <v>902.83247999999992</v>
      </c>
      <c r="M39" s="32">
        <f>SUM(M36:M38)</f>
        <v>121266.32343999999</v>
      </c>
      <c r="P39" s="32">
        <f>SUM(P36:P38)</f>
        <v>0</v>
      </c>
      <c r="R39" s="32">
        <f>SUM(R36:R38)</f>
        <v>22847.744000000002</v>
      </c>
      <c r="T39" s="32">
        <f>SUM(T36:T38)</f>
        <v>98418.579440000001</v>
      </c>
    </row>
    <row r="40" spans="1:23" ht="15.75" thickBot="1" x14ac:dyDescent="0.3"/>
    <row r="41" spans="1:23" x14ac:dyDescent="0.25">
      <c r="A41" s="65" t="s">
        <v>65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9"/>
      <c r="O41" s="65"/>
      <c r="P41" s="65"/>
      <c r="Q41" s="65"/>
      <c r="R41" s="65"/>
      <c r="S41" s="65"/>
      <c r="T41" s="65"/>
    </row>
    <row r="42" spans="1:23" hidden="1" x14ac:dyDescent="0.25">
      <c r="A42" s="9" t="s">
        <v>1</v>
      </c>
      <c r="B42" s="10" t="s">
        <v>2</v>
      </c>
      <c r="C42" s="10" t="s">
        <v>3</v>
      </c>
      <c r="D42" s="11" t="s">
        <v>4</v>
      </c>
      <c r="E42" s="4" t="s">
        <v>5</v>
      </c>
      <c r="F42" s="3" t="s">
        <v>6</v>
      </c>
      <c r="G42" s="3" t="s">
        <v>28</v>
      </c>
      <c r="H42" s="3" t="s">
        <v>29</v>
      </c>
      <c r="I42" s="5" t="s">
        <v>30</v>
      </c>
      <c r="J42" s="5" t="s">
        <v>31</v>
      </c>
      <c r="K42" s="3" t="s">
        <v>32</v>
      </c>
      <c r="L42" s="3" t="s">
        <v>33</v>
      </c>
      <c r="M42" s="5" t="s">
        <v>34</v>
      </c>
    </row>
    <row r="43" spans="1:23" hidden="1" x14ac:dyDescent="0.25">
      <c r="A43" s="6" t="s">
        <v>7</v>
      </c>
      <c r="B43" s="6" t="s">
        <v>43</v>
      </c>
      <c r="C43" s="17" t="s">
        <v>80</v>
      </c>
      <c r="D43" s="12" t="s">
        <v>81</v>
      </c>
      <c r="E43" s="13">
        <v>75</v>
      </c>
      <c r="F43" s="6" t="s">
        <v>39</v>
      </c>
      <c r="G43" s="36">
        <f>0.12+70.45</f>
        <v>70.570000000000007</v>
      </c>
      <c r="H43" s="36">
        <v>22.78</v>
      </c>
      <c r="I43" s="37">
        <f t="shared" ref="I43:I45" si="18">G43+H43</f>
        <v>93.350000000000009</v>
      </c>
      <c r="J43" s="38">
        <v>0.2666</v>
      </c>
      <c r="K43" s="39">
        <f t="shared" ref="K43:M45" si="19">$E43*G43*(1+$J43)</f>
        <v>6703.7971500000012</v>
      </c>
      <c r="L43" s="39">
        <f t="shared" si="19"/>
        <v>2163.9861000000001</v>
      </c>
      <c r="M43" s="39">
        <f t="shared" si="19"/>
        <v>8867.7832500000004</v>
      </c>
      <c r="O43" s="27"/>
      <c r="P43" s="27"/>
      <c r="Q43" s="27"/>
      <c r="R43" s="27"/>
      <c r="S43" s="33">
        <v>1</v>
      </c>
      <c r="T43" s="34">
        <f>S43*$M43</f>
        <v>8867.7832500000004</v>
      </c>
      <c r="V43" s="28">
        <f t="shared" ref="V43:W45" si="20">O43+Q43+S43</f>
        <v>1</v>
      </c>
      <c r="W43" s="8">
        <f t="shared" si="20"/>
        <v>8867.7832500000004</v>
      </c>
    </row>
    <row r="44" spans="1:23" ht="30" hidden="1" x14ac:dyDescent="0.25">
      <c r="A44" s="6" t="s">
        <v>7</v>
      </c>
      <c r="B44" s="6" t="s">
        <v>61</v>
      </c>
      <c r="C44" s="17" t="s">
        <v>82</v>
      </c>
      <c r="D44" s="12" t="s">
        <v>62</v>
      </c>
      <c r="E44" s="13">
        <v>10</v>
      </c>
      <c r="F44" s="6" t="s">
        <v>6</v>
      </c>
      <c r="G44" s="36">
        <f>0.1+84.87</f>
        <v>84.97</v>
      </c>
      <c r="H44" s="36">
        <v>25.34</v>
      </c>
      <c r="I44" s="37">
        <f t="shared" si="18"/>
        <v>110.31</v>
      </c>
      <c r="J44" s="38">
        <v>0.2666</v>
      </c>
      <c r="K44" s="39">
        <f t="shared" si="19"/>
        <v>1076.23002</v>
      </c>
      <c r="L44" s="39">
        <f t="shared" si="19"/>
        <v>320.95643999999999</v>
      </c>
      <c r="M44" s="39">
        <f t="shared" si="19"/>
        <v>1397.1864599999999</v>
      </c>
      <c r="O44" s="27"/>
      <c r="P44" s="27"/>
      <c r="Q44" s="27"/>
      <c r="R44" s="27"/>
      <c r="S44" s="33">
        <v>1</v>
      </c>
      <c r="T44" s="34">
        <f>S44*$M44</f>
        <v>1397.1864599999999</v>
      </c>
      <c r="V44" s="28">
        <f t="shared" si="20"/>
        <v>1</v>
      </c>
      <c r="W44" s="8">
        <f t="shared" si="20"/>
        <v>1397.1864599999999</v>
      </c>
    </row>
    <row r="45" spans="1:23" ht="30" hidden="1" x14ac:dyDescent="0.25">
      <c r="A45" s="42" t="s">
        <v>83</v>
      </c>
      <c r="B45" s="43" t="s">
        <v>63</v>
      </c>
      <c r="C45" s="44" t="s">
        <v>15</v>
      </c>
      <c r="D45" s="12" t="s">
        <v>64</v>
      </c>
      <c r="E45" s="13">
        <v>1</v>
      </c>
      <c r="F45" s="6" t="s">
        <v>6</v>
      </c>
      <c r="G45" s="36">
        <v>550.43999999999994</v>
      </c>
      <c r="H45" s="36">
        <v>240.72</v>
      </c>
      <c r="I45" s="37">
        <f t="shared" si="18"/>
        <v>791.16</v>
      </c>
      <c r="J45" s="38">
        <v>0.2666</v>
      </c>
      <c r="K45" s="39">
        <f t="shared" si="19"/>
        <v>697.18730399999993</v>
      </c>
      <c r="L45" s="39">
        <f t="shared" si="19"/>
        <v>304.89595199999997</v>
      </c>
      <c r="M45" s="39">
        <f t="shared" si="19"/>
        <v>1002.0832559999999</v>
      </c>
      <c r="O45" s="33">
        <v>0.5</v>
      </c>
      <c r="P45" s="34">
        <f>O45*$M45</f>
        <v>501.04162799999995</v>
      </c>
      <c r="Q45" s="27"/>
      <c r="R45" s="27"/>
      <c r="S45" s="33">
        <v>0.5</v>
      </c>
      <c r="T45" s="34">
        <f>S45*$M45</f>
        <v>501.04162799999995</v>
      </c>
      <c r="V45" s="28">
        <f t="shared" si="20"/>
        <v>1</v>
      </c>
      <c r="W45" s="8">
        <f t="shared" si="20"/>
        <v>1002.0832559999999</v>
      </c>
    </row>
    <row r="46" spans="1:23" x14ac:dyDescent="0.25">
      <c r="I46" s="31" t="s">
        <v>35</v>
      </c>
      <c r="J46" s="31"/>
      <c r="K46" s="32">
        <f t="shared" ref="K46:L46" si="21">SUM(K43:K45)</f>
        <v>8477.2144740000003</v>
      </c>
      <c r="L46" s="32">
        <f t="shared" si="21"/>
        <v>2789.8384919999999</v>
      </c>
      <c r="M46" s="32">
        <f>SUM(M43:M45)</f>
        <v>11267.052966000001</v>
      </c>
      <c r="P46" s="32">
        <f>SUM(P43:P45)</f>
        <v>501.04162799999995</v>
      </c>
      <c r="R46" s="32">
        <f>SUM(R43:R45)</f>
        <v>0</v>
      </c>
      <c r="T46" s="32">
        <f>SUM(T43:T45)</f>
        <v>10766.011338</v>
      </c>
    </row>
    <row r="47" spans="1:23" ht="15.75" thickBot="1" x14ac:dyDescent="0.3"/>
    <row r="48" spans="1:23" ht="15.75" thickBot="1" x14ac:dyDescent="0.3">
      <c r="A48" s="70" t="s">
        <v>59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2"/>
    </row>
    <row r="49" spans="1:23" x14ac:dyDescent="0.25">
      <c r="A49" s="65" t="s">
        <v>44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9"/>
      <c r="O49" s="65"/>
      <c r="P49" s="65"/>
      <c r="Q49" s="65"/>
      <c r="R49" s="65"/>
      <c r="S49" s="65"/>
      <c r="T49" s="65"/>
    </row>
    <row r="50" spans="1:23" hidden="1" x14ac:dyDescent="0.25">
      <c r="A50" s="2" t="s">
        <v>1</v>
      </c>
      <c r="B50" s="3" t="s">
        <v>2</v>
      </c>
      <c r="C50" s="3" t="s">
        <v>3</v>
      </c>
      <c r="D50" s="3" t="s">
        <v>4</v>
      </c>
      <c r="E50" s="4" t="s">
        <v>5</v>
      </c>
      <c r="F50" s="3" t="s">
        <v>6</v>
      </c>
      <c r="G50" s="3" t="s">
        <v>28</v>
      </c>
      <c r="H50" s="3" t="s">
        <v>29</v>
      </c>
      <c r="I50" s="5" t="s">
        <v>30</v>
      </c>
      <c r="J50" s="5" t="s">
        <v>31</v>
      </c>
      <c r="K50" s="3" t="s">
        <v>32</v>
      </c>
      <c r="L50" s="3" t="s">
        <v>33</v>
      </c>
      <c r="M50" s="5" t="s">
        <v>34</v>
      </c>
    </row>
    <row r="51" spans="1:23" hidden="1" x14ac:dyDescent="0.25">
      <c r="A51" s="14" t="s">
        <v>14</v>
      </c>
      <c r="B51" s="14" t="s">
        <v>8</v>
      </c>
      <c r="C51" s="14" t="s">
        <v>15</v>
      </c>
      <c r="D51" s="15" t="s">
        <v>16</v>
      </c>
      <c r="E51" s="13">
        <v>1</v>
      </c>
      <c r="F51" s="7" t="s">
        <v>66</v>
      </c>
      <c r="G51" s="36">
        <v>218.54</v>
      </c>
      <c r="H51" s="36">
        <v>0</v>
      </c>
      <c r="I51" s="37">
        <f t="shared" ref="I51:I53" si="22">G51+H51</f>
        <v>218.54</v>
      </c>
      <c r="J51" s="38">
        <v>0.2666</v>
      </c>
      <c r="K51" s="39">
        <f t="shared" ref="K51:M53" si="23">$E51*G51*(1+$J51)</f>
        <v>276.80276399999997</v>
      </c>
      <c r="L51" s="39">
        <f t="shared" si="23"/>
        <v>0</v>
      </c>
      <c r="M51" s="39">
        <f t="shared" si="23"/>
        <v>276.80276399999997</v>
      </c>
      <c r="O51" s="33">
        <v>1</v>
      </c>
      <c r="P51" s="34">
        <f t="shared" ref="P51:P53" si="24">O51*$M51</f>
        <v>276.80276399999997</v>
      </c>
      <c r="Q51" s="27"/>
      <c r="R51" s="27"/>
      <c r="S51" s="27"/>
      <c r="T51" s="27"/>
      <c r="V51" s="28">
        <f t="shared" ref="V51:W53" si="25">O51+Q51+S51</f>
        <v>1</v>
      </c>
      <c r="W51" s="8">
        <f t="shared" si="25"/>
        <v>276.80276399999997</v>
      </c>
    </row>
    <row r="52" spans="1:23" ht="30" hidden="1" x14ac:dyDescent="0.25">
      <c r="A52" s="6" t="s">
        <v>7</v>
      </c>
      <c r="B52" s="16" t="s">
        <v>9</v>
      </c>
      <c r="C52" s="14" t="s">
        <v>67</v>
      </c>
      <c r="D52" s="15" t="s">
        <v>17</v>
      </c>
      <c r="E52" s="13">
        <v>20</v>
      </c>
      <c r="F52" s="7" t="s">
        <v>42</v>
      </c>
      <c r="G52" s="36">
        <v>0.4</v>
      </c>
      <c r="H52" s="36">
        <v>70.260000000000005</v>
      </c>
      <c r="I52" s="37">
        <f t="shared" si="22"/>
        <v>70.660000000000011</v>
      </c>
      <c r="J52" s="38">
        <v>0.2666</v>
      </c>
      <c r="K52" s="39">
        <f t="shared" si="23"/>
        <v>10.1328</v>
      </c>
      <c r="L52" s="39">
        <f t="shared" si="23"/>
        <v>1779.8263199999999</v>
      </c>
      <c r="M52" s="39">
        <f t="shared" si="23"/>
        <v>1789.9591200000002</v>
      </c>
      <c r="O52" s="33">
        <v>1</v>
      </c>
      <c r="P52" s="34">
        <f t="shared" si="24"/>
        <v>1789.9591200000002</v>
      </c>
      <c r="Q52" s="27"/>
      <c r="R52" s="27"/>
      <c r="S52" s="27"/>
      <c r="T52" s="27"/>
      <c r="V52" s="28">
        <f t="shared" si="25"/>
        <v>1</v>
      </c>
      <c r="W52" s="8">
        <f t="shared" si="25"/>
        <v>1789.9591200000002</v>
      </c>
    </row>
    <row r="53" spans="1:23" ht="30" hidden="1" x14ac:dyDescent="0.25">
      <c r="A53" s="6" t="s">
        <v>7</v>
      </c>
      <c r="B53" s="16" t="s">
        <v>10</v>
      </c>
      <c r="C53" s="14" t="s">
        <v>68</v>
      </c>
      <c r="D53" s="15" t="s">
        <v>18</v>
      </c>
      <c r="E53" s="13">
        <v>40</v>
      </c>
      <c r="F53" s="7" t="s">
        <v>42</v>
      </c>
      <c r="G53" s="36">
        <v>2.99</v>
      </c>
      <c r="H53" s="36">
        <v>19.010000000000002</v>
      </c>
      <c r="I53" s="37">
        <f t="shared" si="22"/>
        <v>22</v>
      </c>
      <c r="J53" s="38">
        <v>0.2666</v>
      </c>
      <c r="K53" s="39">
        <f t="shared" si="23"/>
        <v>151.48536000000001</v>
      </c>
      <c r="L53" s="39">
        <f t="shared" si="23"/>
        <v>963.12264000000005</v>
      </c>
      <c r="M53" s="39">
        <f t="shared" si="23"/>
        <v>1114.6079999999999</v>
      </c>
      <c r="O53" s="33">
        <v>1</v>
      </c>
      <c r="P53" s="34">
        <f t="shared" si="24"/>
        <v>1114.6079999999999</v>
      </c>
      <c r="Q53" s="27"/>
      <c r="R53" s="27"/>
      <c r="S53" s="27"/>
      <c r="T53" s="27"/>
      <c r="V53" s="28">
        <f t="shared" si="25"/>
        <v>1</v>
      </c>
      <c r="W53" s="8">
        <f t="shared" si="25"/>
        <v>1114.6079999999999</v>
      </c>
    </row>
    <row r="54" spans="1:23" x14ac:dyDescent="0.25">
      <c r="A54" s="18"/>
      <c r="B54" s="19"/>
      <c r="C54" s="20"/>
      <c r="D54" s="21"/>
      <c r="E54" s="22"/>
      <c r="F54" s="23"/>
      <c r="G54" s="23"/>
      <c r="H54" s="23"/>
      <c r="I54" s="31" t="s">
        <v>35</v>
      </c>
      <c r="J54" s="31"/>
      <c r="K54" s="32">
        <f t="shared" ref="K54:L54" si="26">SUM(K51:K53)</f>
        <v>438.42092399999996</v>
      </c>
      <c r="L54" s="32">
        <f t="shared" si="26"/>
        <v>2742.9489599999997</v>
      </c>
      <c r="M54" s="32">
        <f>SUM(M51:M53)</f>
        <v>3181.3698839999997</v>
      </c>
      <c r="P54" s="32">
        <f>SUM(P51:P53)</f>
        <v>3181.3698839999997</v>
      </c>
      <c r="R54" s="32">
        <f>SUM(R51:R53)</f>
        <v>0</v>
      </c>
      <c r="T54" s="32">
        <f>SUM(T51:T53)</f>
        <v>0</v>
      </c>
    </row>
    <row r="55" spans="1:23" ht="15.75" thickBot="1" x14ac:dyDescent="0.3"/>
    <row r="56" spans="1:23" ht="15.75" thickBot="1" x14ac:dyDescent="0.3">
      <c r="A56" s="70" t="s">
        <v>60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2"/>
    </row>
    <row r="57" spans="1:23" x14ac:dyDescent="0.25">
      <c r="A57" s="65" t="s">
        <v>45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9"/>
      <c r="O57" s="65"/>
      <c r="P57" s="65"/>
      <c r="Q57" s="65"/>
      <c r="R57" s="65"/>
      <c r="S57" s="65"/>
      <c r="T57" s="65"/>
    </row>
    <row r="58" spans="1:23" hidden="1" x14ac:dyDescent="0.25">
      <c r="A58" s="9" t="s">
        <v>1</v>
      </c>
      <c r="B58" s="10" t="s">
        <v>2</v>
      </c>
      <c r="C58" s="10" t="s">
        <v>3</v>
      </c>
      <c r="D58" s="11" t="s">
        <v>4</v>
      </c>
      <c r="E58" s="4" t="s">
        <v>5</v>
      </c>
      <c r="F58" s="3" t="s">
        <v>6</v>
      </c>
      <c r="G58" s="3" t="s">
        <v>28</v>
      </c>
      <c r="H58" s="3" t="s">
        <v>29</v>
      </c>
      <c r="I58" s="5" t="s">
        <v>30</v>
      </c>
      <c r="J58" s="5" t="s">
        <v>31</v>
      </c>
      <c r="K58" s="3" t="s">
        <v>32</v>
      </c>
      <c r="L58" s="3" t="s">
        <v>33</v>
      </c>
      <c r="M58" s="5" t="s">
        <v>34</v>
      </c>
    </row>
    <row r="59" spans="1:23" hidden="1" x14ac:dyDescent="0.25">
      <c r="A59" s="6" t="s">
        <v>7</v>
      </c>
      <c r="B59" s="6" t="s">
        <v>8</v>
      </c>
      <c r="C59" s="17" t="s">
        <v>104</v>
      </c>
      <c r="D59" s="12" t="s">
        <v>46</v>
      </c>
      <c r="E59" s="13">
        <v>20</v>
      </c>
      <c r="F59" s="6" t="s">
        <v>66</v>
      </c>
      <c r="G59" s="36">
        <v>19.11</v>
      </c>
      <c r="H59" s="36">
        <v>4.5199999999999996</v>
      </c>
      <c r="I59" s="37">
        <f t="shared" ref="I59:I65" si="27">G59+H59</f>
        <v>23.63</v>
      </c>
      <c r="J59" s="38">
        <v>0.2666</v>
      </c>
      <c r="K59" s="39">
        <f t="shared" ref="K59:M65" si="28">$E59*G59*(1+$J59)</f>
        <v>484.09451999999999</v>
      </c>
      <c r="L59" s="39">
        <f t="shared" si="28"/>
        <v>114.50063999999999</v>
      </c>
      <c r="M59" s="39">
        <f t="shared" si="28"/>
        <v>598.59515999999996</v>
      </c>
      <c r="O59" s="33">
        <v>1</v>
      </c>
      <c r="P59" s="34">
        <f t="shared" ref="P59:P65" si="29">O59*$M59</f>
        <v>598.59515999999996</v>
      </c>
      <c r="Q59" s="27"/>
      <c r="R59" s="27"/>
      <c r="S59" s="27"/>
      <c r="T59" s="27"/>
      <c r="V59" s="28">
        <f t="shared" ref="V59:W65" si="30">O59+Q59+S59</f>
        <v>1</v>
      </c>
      <c r="W59" s="8">
        <f t="shared" si="30"/>
        <v>598.59515999999996</v>
      </c>
    </row>
    <row r="60" spans="1:23" hidden="1" x14ac:dyDescent="0.25">
      <c r="A60" s="6" t="s">
        <v>7</v>
      </c>
      <c r="B60" s="6" t="s">
        <v>9</v>
      </c>
      <c r="C60" s="17" t="s">
        <v>105</v>
      </c>
      <c r="D60" s="12" t="s">
        <v>47</v>
      </c>
      <c r="E60" s="13">
        <v>100</v>
      </c>
      <c r="F60" s="6" t="s">
        <v>66</v>
      </c>
      <c r="G60" s="36">
        <v>26.78</v>
      </c>
      <c r="H60" s="36">
        <v>6.65</v>
      </c>
      <c r="I60" s="37">
        <f t="shared" si="27"/>
        <v>33.43</v>
      </c>
      <c r="J60" s="38">
        <v>0.2666</v>
      </c>
      <c r="K60" s="39">
        <f t="shared" si="28"/>
        <v>3391.9548</v>
      </c>
      <c r="L60" s="39">
        <f t="shared" si="28"/>
        <v>842.28899999999999</v>
      </c>
      <c r="M60" s="39">
        <f t="shared" si="28"/>
        <v>4234.2438000000002</v>
      </c>
      <c r="O60" s="33">
        <v>1</v>
      </c>
      <c r="P60" s="34">
        <f t="shared" si="29"/>
        <v>4234.2438000000002</v>
      </c>
      <c r="Q60" s="27"/>
      <c r="R60" s="27"/>
      <c r="S60" s="27"/>
      <c r="T60" s="27"/>
      <c r="V60" s="28">
        <f t="shared" si="30"/>
        <v>1</v>
      </c>
      <c r="W60" s="8">
        <f t="shared" si="30"/>
        <v>4234.2438000000002</v>
      </c>
    </row>
    <row r="61" spans="1:23" ht="30" hidden="1" x14ac:dyDescent="0.25">
      <c r="A61" s="6" t="s">
        <v>7</v>
      </c>
      <c r="B61" s="6" t="s">
        <v>10</v>
      </c>
      <c r="C61" s="17" t="s">
        <v>106</v>
      </c>
      <c r="D61" s="12" t="s">
        <v>48</v>
      </c>
      <c r="E61" s="13">
        <v>10</v>
      </c>
      <c r="F61" s="6" t="s">
        <v>66</v>
      </c>
      <c r="G61" s="36">
        <v>6.54</v>
      </c>
      <c r="H61" s="36">
        <v>6.5</v>
      </c>
      <c r="I61" s="37">
        <f t="shared" si="27"/>
        <v>13.04</v>
      </c>
      <c r="J61" s="38">
        <v>0.2666</v>
      </c>
      <c r="K61" s="39">
        <f t="shared" si="28"/>
        <v>82.835639999999998</v>
      </c>
      <c r="L61" s="39">
        <f t="shared" si="28"/>
        <v>82.328999999999994</v>
      </c>
      <c r="M61" s="39">
        <f t="shared" si="28"/>
        <v>165.16463999999996</v>
      </c>
      <c r="O61" s="33">
        <v>1</v>
      </c>
      <c r="P61" s="34">
        <f t="shared" si="29"/>
        <v>165.16463999999996</v>
      </c>
      <c r="Q61" s="27"/>
      <c r="R61" s="27"/>
      <c r="S61" s="27"/>
      <c r="T61" s="27"/>
      <c r="V61" s="28">
        <f t="shared" si="30"/>
        <v>1</v>
      </c>
      <c r="W61" s="8">
        <f t="shared" si="30"/>
        <v>165.16463999999996</v>
      </c>
    </row>
    <row r="62" spans="1:23" ht="30" hidden="1" x14ac:dyDescent="0.25">
      <c r="A62" s="6" t="s">
        <v>7</v>
      </c>
      <c r="B62" s="6" t="s">
        <v>11</v>
      </c>
      <c r="C62" s="17" t="s">
        <v>107</v>
      </c>
      <c r="D62" s="12" t="s">
        <v>108</v>
      </c>
      <c r="E62" s="13">
        <v>20</v>
      </c>
      <c r="F62" s="6" t="s">
        <v>113</v>
      </c>
      <c r="G62" s="36">
        <v>7.65</v>
      </c>
      <c r="H62" s="36">
        <v>4.34</v>
      </c>
      <c r="I62" s="37">
        <f t="shared" si="27"/>
        <v>11.99</v>
      </c>
      <c r="J62" s="38">
        <v>0.2666</v>
      </c>
      <c r="K62" s="39">
        <f t="shared" si="28"/>
        <v>193.78979999999999</v>
      </c>
      <c r="L62" s="39">
        <f t="shared" si="28"/>
        <v>109.94087999999999</v>
      </c>
      <c r="M62" s="39">
        <f t="shared" si="28"/>
        <v>303.73068000000001</v>
      </c>
      <c r="O62" s="33">
        <v>1</v>
      </c>
      <c r="P62" s="34">
        <f t="shared" si="29"/>
        <v>303.73068000000001</v>
      </c>
      <c r="Q62" s="27"/>
      <c r="R62" s="27"/>
      <c r="S62" s="27"/>
      <c r="T62" s="27"/>
      <c r="V62" s="28">
        <f t="shared" si="30"/>
        <v>1</v>
      </c>
      <c r="W62" s="8">
        <f t="shared" si="30"/>
        <v>303.73068000000001</v>
      </c>
    </row>
    <row r="63" spans="1:23" ht="30" hidden="1" x14ac:dyDescent="0.25">
      <c r="A63" s="6" t="s">
        <v>7</v>
      </c>
      <c r="B63" s="6" t="s">
        <v>12</v>
      </c>
      <c r="C63" s="17" t="s">
        <v>109</v>
      </c>
      <c r="D63" s="12" t="s">
        <v>49</v>
      </c>
      <c r="E63" s="13">
        <v>0.2</v>
      </c>
      <c r="F63" s="6" t="s">
        <v>114</v>
      </c>
      <c r="G63" s="36">
        <v>24.67</v>
      </c>
      <c r="H63" s="36">
        <v>0</v>
      </c>
      <c r="I63" s="37">
        <f t="shared" si="27"/>
        <v>24.67</v>
      </c>
      <c r="J63" s="38">
        <v>0.2666</v>
      </c>
      <c r="K63" s="39">
        <f t="shared" si="28"/>
        <v>6.2494044000000013</v>
      </c>
      <c r="L63" s="39">
        <f t="shared" si="28"/>
        <v>0</v>
      </c>
      <c r="M63" s="39">
        <f t="shared" si="28"/>
        <v>6.2494044000000013</v>
      </c>
      <c r="O63" s="33">
        <v>1</v>
      </c>
      <c r="P63" s="34">
        <f t="shared" si="29"/>
        <v>6.2494044000000013</v>
      </c>
      <c r="Q63" s="27"/>
      <c r="R63" s="27"/>
      <c r="S63" s="27"/>
      <c r="T63" s="27"/>
      <c r="V63" s="28">
        <f t="shared" si="30"/>
        <v>1</v>
      </c>
      <c r="W63" s="8">
        <f t="shared" si="30"/>
        <v>6.2494044000000013</v>
      </c>
    </row>
    <row r="64" spans="1:23" ht="30" hidden="1" x14ac:dyDescent="0.25">
      <c r="A64" s="6" t="s">
        <v>7</v>
      </c>
      <c r="B64" s="6" t="s">
        <v>40</v>
      </c>
      <c r="C64" s="17" t="s">
        <v>110</v>
      </c>
      <c r="D64" s="12" t="s">
        <v>50</v>
      </c>
      <c r="E64" s="13">
        <v>12</v>
      </c>
      <c r="F64" s="6" t="s">
        <v>39</v>
      </c>
      <c r="G64" s="36">
        <f>0.18+16.24</f>
        <v>16.419999999999998</v>
      </c>
      <c r="H64" s="36">
        <v>36.15</v>
      </c>
      <c r="I64" s="37">
        <f t="shared" si="27"/>
        <v>52.569999999999993</v>
      </c>
      <c r="J64" s="38">
        <v>0.2666</v>
      </c>
      <c r="K64" s="39">
        <f t="shared" si="28"/>
        <v>249.57086399999994</v>
      </c>
      <c r="L64" s="39">
        <f t="shared" si="28"/>
        <v>549.45107999999993</v>
      </c>
      <c r="M64" s="39">
        <f t="shared" si="28"/>
        <v>799.02194399999985</v>
      </c>
      <c r="O64" s="33">
        <v>1</v>
      </c>
      <c r="P64" s="34">
        <f t="shared" si="29"/>
        <v>799.02194399999985</v>
      </c>
      <c r="Q64" s="27"/>
      <c r="R64" s="27"/>
      <c r="S64" s="27"/>
      <c r="T64" s="27"/>
      <c r="V64" s="28">
        <f t="shared" si="30"/>
        <v>1</v>
      </c>
      <c r="W64" s="8">
        <f t="shared" si="30"/>
        <v>799.02194399999985</v>
      </c>
    </row>
    <row r="65" spans="1:23" hidden="1" x14ac:dyDescent="0.25">
      <c r="A65" s="6" t="s">
        <v>7</v>
      </c>
      <c r="B65" s="6" t="s">
        <v>111</v>
      </c>
      <c r="C65" s="17" t="s">
        <v>112</v>
      </c>
      <c r="D65" s="12" t="s">
        <v>51</v>
      </c>
      <c r="E65" s="13">
        <v>12</v>
      </c>
      <c r="F65" s="6" t="s">
        <v>39</v>
      </c>
      <c r="G65" s="36">
        <f>0.11+9.82</f>
        <v>9.93</v>
      </c>
      <c r="H65" s="36">
        <v>21.94</v>
      </c>
      <c r="I65" s="37">
        <f t="shared" si="27"/>
        <v>31.87</v>
      </c>
      <c r="J65" s="38">
        <v>0.2666</v>
      </c>
      <c r="K65" s="39">
        <f t="shared" si="28"/>
        <v>150.928056</v>
      </c>
      <c r="L65" s="39">
        <f t="shared" si="28"/>
        <v>333.47044800000003</v>
      </c>
      <c r="M65" s="39">
        <f t="shared" si="28"/>
        <v>484.398504</v>
      </c>
      <c r="O65" s="33">
        <v>1</v>
      </c>
      <c r="P65" s="34">
        <f t="shared" si="29"/>
        <v>484.398504</v>
      </c>
      <c r="Q65" s="27"/>
      <c r="R65" s="27"/>
      <c r="S65" s="27"/>
      <c r="T65" s="27"/>
      <c r="V65" s="28">
        <f t="shared" si="30"/>
        <v>1</v>
      </c>
      <c r="W65" s="8">
        <f t="shared" si="30"/>
        <v>484.398504</v>
      </c>
    </row>
    <row r="66" spans="1:23" x14ac:dyDescent="0.25">
      <c r="I66" s="31" t="s">
        <v>35</v>
      </c>
      <c r="J66" s="31"/>
      <c r="K66" s="32">
        <f t="shared" ref="K66:L66" si="31">SUM(K59:K65)</f>
        <v>4559.4230843999994</v>
      </c>
      <c r="L66" s="32">
        <f t="shared" si="31"/>
        <v>2031.9810479999996</v>
      </c>
      <c r="M66" s="32">
        <f>SUM(M59:M65)</f>
        <v>6591.4041323999991</v>
      </c>
      <c r="P66" s="32">
        <f>SUM(P59:P65)</f>
        <v>6591.4041323999991</v>
      </c>
      <c r="R66" s="32">
        <f>SUM(R59:R65)</f>
        <v>0</v>
      </c>
      <c r="T66" s="32">
        <f>SUM(T59:T65)</f>
        <v>0</v>
      </c>
    </row>
    <row r="68" spans="1:23" x14ac:dyDescent="0.25">
      <c r="D68" s="61" t="s">
        <v>37</v>
      </c>
      <c r="L68" s="29" t="s">
        <v>37</v>
      </c>
      <c r="M68" s="30">
        <f>SUM(M10:M66)/2</f>
        <v>194091.60490203998</v>
      </c>
      <c r="O68" s="63">
        <f>P68/$M$68</f>
        <v>0.18739103232412768</v>
      </c>
      <c r="P68" s="30">
        <f>SUM(P10:P66)/2</f>
        <v>36371.026208039992</v>
      </c>
      <c r="Q68" s="63">
        <f>R68/$M$68</f>
        <v>0.1902077086468153</v>
      </c>
      <c r="R68" s="30">
        <f>SUM(R10:R66)/2</f>
        <v>36917.719436000007</v>
      </c>
      <c r="S68" s="63">
        <f>T68/$M$68</f>
        <v>0.62240125902905719</v>
      </c>
      <c r="T68" s="30">
        <f>SUM(T10:T66)/2</f>
        <v>120802.85925800001</v>
      </c>
      <c r="W68" s="59">
        <f>SUM(W10:W66)</f>
        <v>194091.6049020401</v>
      </c>
    </row>
    <row r="69" spans="1:23" x14ac:dyDescent="0.25">
      <c r="D69" s="62"/>
    </row>
    <row r="70" spans="1:23" x14ac:dyDescent="0.25">
      <c r="D70" s="55" t="s">
        <v>119</v>
      </c>
      <c r="O70" s="63">
        <f>P70/$M$68</f>
        <v>0.18739103232412768</v>
      </c>
      <c r="P70" s="64">
        <f>P68</f>
        <v>36371.026208039992</v>
      </c>
      <c r="Q70" s="63">
        <f>R70/$M$68</f>
        <v>0.37759874097094298</v>
      </c>
      <c r="R70" s="64">
        <f>R68+P70</f>
        <v>73288.745644039998</v>
      </c>
      <c r="S70" s="63">
        <f>T70/$M$68</f>
        <v>1.0000000000000002</v>
      </c>
      <c r="T70" s="64">
        <f>T68+R70</f>
        <v>194091.60490204001</v>
      </c>
    </row>
  </sheetData>
  <mergeCells count="25">
    <mergeCell ref="A48:M48"/>
    <mergeCell ref="A49:M49"/>
    <mergeCell ref="O49:T49"/>
    <mergeCell ref="A56:M56"/>
    <mergeCell ref="A57:M57"/>
    <mergeCell ref="O57:T57"/>
    <mergeCell ref="A26:M26"/>
    <mergeCell ref="O26:T26"/>
    <mergeCell ref="A33:M33"/>
    <mergeCell ref="A34:M34"/>
    <mergeCell ref="O34:T34"/>
    <mergeCell ref="A41:M41"/>
    <mergeCell ref="O41:T41"/>
    <mergeCell ref="A8:M8"/>
    <mergeCell ref="O8:T8"/>
    <mergeCell ref="A15:M15"/>
    <mergeCell ref="A16:M16"/>
    <mergeCell ref="O16:T16"/>
    <mergeCell ref="A25:M25"/>
    <mergeCell ref="O2:T2"/>
    <mergeCell ref="O4:P4"/>
    <mergeCell ref="Q4:R4"/>
    <mergeCell ref="S4:T4"/>
    <mergeCell ref="A5:M5"/>
    <mergeCell ref="A7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PQCU</vt:lpstr>
      <vt:lpstr>PCCU</vt:lpstr>
      <vt:lpstr>Cronograma Descritivo</vt:lpstr>
      <vt:lpstr>Cronograma 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2018-11-13T19:16:58Z</dcterms:modified>
</cp:coreProperties>
</file>